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ko\Documents\Predict Analyt\Sheets for PA manuscript\"/>
    </mc:Choice>
  </mc:AlternateContent>
  <bookViews>
    <workbookView xWindow="0" yWindow="0" windowWidth="23040" windowHeight="9084"/>
  </bookViews>
  <sheets>
    <sheet name="A1.1" sheetId="1" r:id="rId1"/>
    <sheet name="A1.3" sheetId="2" r:id="rId2"/>
    <sheet name="A1.5" sheetId="3" r:id="rId3"/>
    <sheet name="A1.12" sheetId="4" r:id="rId4"/>
    <sheet name="A2.1,9" sheetId="5" r:id="rId5"/>
    <sheet name="A2.3" sheetId="6" r:id="rId6"/>
    <sheet name="A2.5-7" sheetId="8" r:id="rId7"/>
    <sheet name="A2.12-13" sheetId="10" r:id="rId8"/>
  </sheets>
  <externalReferences>
    <externalReference r:id="rId9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3" i="10" l="1"/>
  <c r="P43" i="10"/>
  <c r="R43" i="10" s="1"/>
  <c r="V42" i="10"/>
  <c r="W42" i="10" s="1"/>
  <c r="T42" i="10"/>
  <c r="P42" i="10"/>
  <c r="R42" i="10" s="1"/>
  <c r="V41" i="10"/>
  <c r="W41" i="10" s="1"/>
  <c r="T41" i="10"/>
  <c r="R41" i="10"/>
  <c r="P41" i="10"/>
  <c r="Q41" i="10" s="1"/>
  <c r="Q40" i="10"/>
  <c r="P40" i="10"/>
  <c r="R40" i="10" s="1"/>
  <c r="P39" i="10"/>
  <c r="R39" i="10" s="1"/>
  <c r="V38" i="10"/>
  <c r="W38" i="10" s="1"/>
  <c r="T38" i="10"/>
  <c r="P38" i="10"/>
  <c r="Q38" i="10" s="1"/>
  <c r="Q37" i="10"/>
  <c r="P37" i="10"/>
  <c r="R37" i="10" s="1"/>
  <c r="P36" i="10"/>
  <c r="R36" i="10" s="1"/>
  <c r="Q35" i="10"/>
  <c r="P35" i="10"/>
  <c r="R35" i="10" s="1"/>
  <c r="R34" i="10"/>
  <c r="P34" i="10"/>
  <c r="Q34" i="10" s="1"/>
  <c r="R33" i="10"/>
  <c r="Q33" i="10"/>
  <c r="P33" i="10"/>
  <c r="P32" i="10"/>
  <c r="R32" i="10" s="1"/>
  <c r="R31" i="10"/>
  <c r="Q31" i="10"/>
  <c r="P31" i="10"/>
  <c r="R30" i="10"/>
  <c r="P30" i="10"/>
  <c r="Q30" i="10" s="1"/>
  <c r="Q29" i="10"/>
  <c r="P29" i="10"/>
  <c r="R29" i="10" s="1"/>
  <c r="P28" i="10"/>
  <c r="R28" i="10" s="1"/>
  <c r="Q27" i="10"/>
  <c r="P27" i="10"/>
  <c r="R27" i="10" s="1"/>
  <c r="R26" i="10"/>
  <c r="P26" i="10"/>
  <c r="Q26" i="10" s="1"/>
  <c r="R25" i="10"/>
  <c r="Q25" i="10"/>
  <c r="P25" i="10"/>
  <c r="P24" i="10"/>
  <c r="R24" i="10" s="1"/>
  <c r="R23" i="10"/>
  <c r="Q23" i="10"/>
  <c r="P23" i="10"/>
  <c r="R22" i="10"/>
  <c r="P22" i="10"/>
  <c r="Q22" i="10" s="1"/>
  <c r="Q21" i="10"/>
  <c r="P21" i="10"/>
  <c r="R21" i="10" s="1"/>
  <c r="B21" i="10"/>
  <c r="R20" i="10"/>
  <c r="Q20" i="10"/>
  <c r="P20" i="10"/>
  <c r="E20" i="10"/>
  <c r="B20" i="10"/>
  <c r="R19" i="10"/>
  <c r="P19" i="10"/>
  <c r="Q19" i="10" s="1"/>
  <c r="R18" i="10"/>
  <c r="Q18" i="10"/>
  <c r="P18" i="10"/>
  <c r="C18" i="10"/>
  <c r="B18" i="10"/>
  <c r="R17" i="10"/>
  <c r="P17" i="10"/>
  <c r="Q17" i="10" s="1"/>
  <c r="C17" i="10"/>
  <c r="R16" i="10"/>
  <c r="P16" i="10"/>
  <c r="Q16" i="10" s="1"/>
  <c r="Q15" i="10"/>
  <c r="P15" i="10"/>
  <c r="R15" i="10" s="1"/>
  <c r="P14" i="10"/>
  <c r="R14" i="10" s="1"/>
  <c r="R13" i="10"/>
  <c r="Q13" i="10"/>
  <c r="P13" i="10"/>
  <c r="R12" i="10"/>
  <c r="P12" i="10"/>
  <c r="Q12" i="10" s="1"/>
  <c r="K12" i="10"/>
  <c r="L12" i="10" s="1"/>
  <c r="J12" i="10"/>
  <c r="T11" i="10"/>
  <c r="V11" i="10" s="1"/>
  <c r="W11" i="10" s="1"/>
  <c r="Q11" i="10"/>
  <c r="P11" i="10"/>
  <c r="R11" i="10" s="1"/>
  <c r="L11" i="10"/>
  <c r="K11" i="10"/>
  <c r="J11" i="10"/>
  <c r="D11" i="10"/>
  <c r="D12" i="10" s="1"/>
  <c r="B11" i="10"/>
  <c r="B12" i="10" s="1"/>
  <c r="Q10" i="10"/>
  <c r="P10" i="10"/>
  <c r="R10" i="10" s="1"/>
  <c r="L10" i="10"/>
  <c r="K10" i="10"/>
  <c r="J10" i="10"/>
  <c r="R9" i="10"/>
  <c r="Q9" i="10"/>
  <c r="P9" i="10"/>
  <c r="R8" i="10"/>
  <c r="P8" i="10"/>
  <c r="Q8" i="10" s="1"/>
  <c r="B8" i="10"/>
  <c r="B9" i="10" s="1"/>
  <c r="Q7" i="10"/>
  <c r="P7" i="10"/>
  <c r="R7" i="10" s="1"/>
  <c r="B7" i="10"/>
  <c r="P6" i="10"/>
  <c r="R6" i="10" s="1"/>
  <c r="E6" i="10"/>
  <c r="D6" i="10"/>
  <c r="C6" i="10"/>
  <c r="R5" i="10"/>
  <c r="P5" i="10"/>
  <c r="Q5" i="10" s="1"/>
  <c r="E5" i="10"/>
  <c r="D5" i="10"/>
  <c r="C5" i="10"/>
  <c r="P4" i="10"/>
  <c r="R4" i="10" s="1"/>
  <c r="Q3" i="10"/>
  <c r="P3" i="10"/>
  <c r="R3" i="10" s="1"/>
  <c r="E3" i="10"/>
  <c r="D3" i="10"/>
  <c r="C3" i="10"/>
  <c r="R2" i="10"/>
  <c r="Q2" i="10"/>
  <c r="P2" i="10"/>
  <c r="E2" i="10"/>
  <c r="D2" i="10"/>
  <c r="B2" i="10"/>
  <c r="E1" i="10"/>
  <c r="E7" i="10" s="1"/>
  <c r="E8" i="10" s="1"/>
  <c r="E9" i="10" s="1"/>
  <c r="D1" i="10"/>
  <c r="D7" i="10" s="1"/>
  <c r="D8" i="10" s="1"/>
  <c r="C1" i="10"/>
  <c r="C11" i="10" s="1"/>
  <c r="C12" i="10" s="1"/>
  <c r="C13" i="10" s="1"/>
  <c r="C15" i="6"/>
  <c r="B15" i="6"/>
  <c r="C14" i="6"/>
  <c r="B14" i="6"/>
  <c r="C17" i="6"/>
  <c r="C13" i="6"/>
  <c r="B17" i="6"/>
  <c r="C16" i="6"/>
  <c r="B16" i="6"/>
  <c r="B13" i="6"/>
  <c r="C12" i="6"/>
  <c r="B12" i="6"/>
  <c r="B20" i="5"/>
  <c r="B22" i="5" s="1"/>
  <c r="B19" i="5"/>
  <c r="B21" i="5" s="1"/>
  <c r="C17" i="5"/>
  <c r="B17" i="5"/>
  <c r="C16" i="5"/>
  <c r="B16" i="5"/>
  <c r="C15" i="5"/>
  <c r="B15" i="5"/>
  <c r="C14" i="5"/>
  <c r="B14" i="5"/>
  <c r="C13" i="5"/>
  <c r="B13" i="5"/>
  <c r="C12" i="5"/>
  <c r="B12" i="5"/>
  <c r="B13" i="10" l="1"/>
  <c r="B14" i="10"/>
  <c r="C14" i="10"/>
  <c r="D13" i="10"/>
  <c r="R38" i="10"/>
  <c r="Q4" i="10"/>
  <c r="E11" i="10"/>
  <c r="E12" i="10" s="1"/>
  <c r="E13" i="10" s="1"/>
  <c r="Q14" i="10"/>
  <c r="Q28" i="10"/>
  <c r="Q36" i="10"/>
  <c r="Q42" i="10"/>
  <c r="C2" i="10"/>
  <c r="C7" i="10"/>
  <c r="C8" i="10" s="1"/>
  <c r="C9" i="10" s="1"/>
  <c r="B10" i="10"/>
  <c r="Q6" i="10"/>
  <c r="C10" i="10"/>
  <c r="Q24" i="10"/>
  <c r="Q32" i="10"/>
  <c r="Q39" i="10"/>
  <c r="D10" i="10"/>
  <c r="D14" i="10"/>
  <c r="D9" i="10"/>
  <c r="E10" i="10"/>
  <c r="B18" i="5"/>
  <c r="C18" i="5"/>
  <c r="E14" i="10" l="1"/>
  <c r="B7" i="3" l="1"/>
  <c r="C3" i="1"/>
  <c r="C4" i="1"/>
  <c r="C5" i="1"/>
  <c r="C6" i="1"/>
  <c r="C2" i="1"/>
</calcChain>
</file>

<file path=xl/sharedStrings.xml><?xml version="1.0" encoding="utf-8"?>
<sst xmlns="http://schemas.openxmlformats.org/spreadsheetml/2006/main" count="87" uniqueCount="56">
  <si>
    <t>Period</t>
  </si>
  <si>
    <t>Series 1</t>
  </si>
  <si>
    <t>Series 2</t>
  </si>
  <si>
    <t>Constant=</t>
  </si>
  <si>
    <t>SUM=</t>
  </si>
  <si>
    <t>ACF</t>
  </si>
  <si>
    <t>AC CI+</t>
  </si>
  <si>
    <t>AC CI-</t>
  </si>
  <si>
    <t>Bin</t>
  </si>
  <si>
    <t>Sum</t>
  </si>
  <si>
    <t>Average</t>
  </si>
  <si>
    <t>Variance</t>
  </si>
  <si>
    <t>St. Dev.</t>
  </si>
  <si>
    <t>Skewness</t>
  </si>
  <si>
    <t>Kurtosis</t>
  </si>
  <si>
    <t>Coeff Var</t>
  </si>
  <si>
    <t>Correlation</t>
  </si>
  <si>
    <t>=CORREL(B2:B11,C2:C11)</t>
  </si>
  <si>
    <t>Determination</t>
  </si>
  <si>
    <t>=RSQ(B2:B11,C2:C11)</t>
  </si>
  <si>
    <t>=B19^2</t>
  </si>
  <si>
    <t>=SQRT(B20)</t>
  </si>
  <si>
    <t>More</t>
  </si>
  <si>
    <t>Frequency</t>
  </si>
  <si>
    <t>Alpha</t>
  </si>
  <si>
    <t xml:space="preserve">normal distribution: </t>
  </si>
  <si>
    <r>
      <t>Confidence Interval for the mean = sample mean</t>
    </r>
    <r>
      <rPr>
        <sz val="10"/>
        <rFont val="Times New Roman"/>
        <family val="1"/>
      </rPr>
      <t xml:space="preserve"> </t>
    </r>
    <r>
      <rPr>
        <sz val="10"/>
        <rFont val="Symbol"/>
        <family val="1"/>
        <charset val="2"/>
      </rPr>
      <t>±</t>
    </r>
    <r>
      <rPr>
        <sz val="10"/>
        <rFont val="Times New Roman"/>
        <family val="1"/>
      </rPr>
      <t xml:space="preserve"> z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Times New Roman"/>
        <family val="1"/>
      </rPr>
      <t>/2</t>
    </r>
    <r>
      <rPr>
        <sz val="10"/>
        <rFont val="Times New Roman"/>
        <family val="1"/>
      </rPr>
      <t>(</t>
    </r>
    <r>
      <rPr>
        <sz val="10"/>
        <rFont val="Symbol"/>
        <family val="1"/>
        <charset val="2"/>
      </rPr>
      <t>s</t>
    </r>
    <r>
      <rPr>
        <sz val="10"/>
        <rFont val="Times New Roman"/>
        <family val="1"/>
      </rPr>
      <t>/</t>
    </r>
    <r>
      <rPr>
        <sz val="10"/>
        <rFont val="Symbol"/>
        <family val="1"/>
        <charset val="2"/>
      </rPr>
      <t>Ö</t>
    </r>
    <r>
      <rPr>
        <sz val="10"/>
        <rFont val="Times New Roman"/>
        <family val="1"/>
      </rPr>
      <t>n)</t>
    </r>
  </si>
  <si>
    <t>CI</t>
  </si>
  <si>
    <t>Area (or %)</t>
  </si>
  <si>
    <t>Z-value</t>
  </si>
  <si>
    <t>Confidence Interval (CI) %</t>
  </si>
  <si>
    <t>Degrees of Freedom</t>
  </si>
  <si>
    <t xml:space="preserve">t distribution: </t>
  </si>
  <si>
    <r>
      <t>Confidence Interval for the mean = sample mean</t>
    </r>
    <r>
      <rPr>
        <sz val="10"/>
        <rFont val="Symbol"/>
        <family val="1"/>
        <charset val="2"/>
      </rPr>
      <t xml:space="preserve"> ±</t>
    </r>
    <r>
      <rPr>
        <sz val="10"/>
        <rFont val="Times New Roman"/>
        <family val="1"/>
      </rPr>
      <t xml:space="preserve"> t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Times New Roman"/>
        <family val="1"/>
      </rPr>
      <t>/2, n-1</t>
    </r>
    <r>
      <rPr>
        <sz val="10"/>
        <rFont val="Times New Roman"/>
        <family val="1"/>
      </rPr>
      <t>(s/</t>
    </r>
    <r>
      <rPr>
        <sz val="10"/>
        <rFont val="Symbol"/>
        <family val="1"/>
        <charset val="2"/>
      </rPr>
      <t>Ö</t>
    </r>
    <r>
      <rPr>
        <sz val="10"/>
        <rFont val="Times New Roman"/>
        <family val="1"/>
      </rPr>
      <t>n)</t>
    </r>
  </si>
  <si>
    <t>No of observations</t>
  </si>
  <si>
    <t>Sample Mean</t>
  </si>
  <si>
    <t>Standard Deviation</t>
  </si>
  <si>
    <t>CI Value</t>
  </si>
  <si>
    <t>Lower Limit</t>
  </si>
  <si>
    <t>alpha</t>
  </si>
  <si>
    <t>%CI</t>
  </si>
  <si>
    <t>1-alpha/2</t>
  </si>
  <si>
    <t>NORMSINV=Z-score</t>
  </si>
  <si>
    <t>Upper Limit</t>
  </si>
  <si>
    <t>t-value</t>
  </si>
  <si>
    <t>=1SD</t>
  </si>
  <si>
    <t>CI value</t>
  </si>
  <si>
    <t>Z-score=</t>
  </si>
  <si>
    <t>alpha=</t>
  </si>
  <si>
    <t>=confidence interval in%</t>
  </si>
  <si>
    <t>t-value=</t>
  </si>
  <si>
    <t>=degrees of freedom</t>
  </si>
  <si>
    <t>=2SD</t>
  </si>
  <si>
    <t>=3SD</t>
  </si>
  <si>
    <t>=3.9SD</t>
  </si>
  <si>
    <t>=6.8SD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</si>
</sst>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0.0000"/>
    <numFmt numFmtId="166" formatCode="0.000"/>
    <numFmt numFmtId="167" formatCode="0.0"/>
    <numFmt numFmtId="168" formatCode="0.000000"/>
    <numFmt numFmtId="169" formatCode="0.00000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Symbol"/>
      <family val="1"/>
      <charset val="2"/>
    </font>
    <font>
      <vertAlign val="subscript"/>
      <sz val="10"/>
      <name val="Symbol"/>
      <family val="1"/>
      <charset val="2"/>
    </font>
    <font>
      <vertAlign val="subscript"/>
      <sz val="10"/>
      <name val="Times New Roman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quotePrefix="1" applyFon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2" xfId="0" applyFill="1" applyBorder="1" applyAlignment="1"/>
    <xf numFmtId="0" fontId="4" fillId="0" borderId="3" xfId="0" applyFont="1" applyFill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5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6" fontId="0" fillId="0" borderId="0" xfId="0" applyNumberFormat="1"/>
    <xf numFmtId="0" fontId="0" fillId="2" borderId="7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left"/>
    </xf>
    <xf numFmtId="167" fontId="0" fillId="0" borderId="0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2" fontId="5" fillId="0" borderId="5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0" fontId="0" fillId="0" borderId="0" xfId="0" quotePrefix="1"/>
    <xf numFmtId="167" fontId="0" fillId="0" borderId="0" xfId="0" applyNumberFormat="1"/>
    <xf numFmtId="0" fontId="10" fillId="0" borderId="0" xfId="0" quotePrefix="1" applyFont="1" applyAlignment="1">
      <alignment horizontal="right"/>
    </xf>
    <xf numFmtId="166" fontId="10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quotePrefix="1" applyFont="1"/>
    <xf numFmtId="0" fontId="1" fillId="0" borderId="0" xfId="0" applyFont="1"/>
    <xf numFmtId="166" fontId="1" fillId="0" borderId="0" xfId="0" applyNumberFormat="1" applyFont="1"/>
    <xf numFmtId="2" fontId="1" fillId="0" borderId="0" xfId="0" applyNumberFormat="1" applyFont="1"/>
    <xf numFmtId="165" fontId="0" fillId="0" borderId="0" xfId="0" applyNumberFormat="1"/>
    <xf numFmtId="168" fontId="0" fillId="0" borderId="0" xfId="0" applyNumberForma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'A1.5'!$B$1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'A1.5'!$B$2:$B$6</c:f>
              <c:numCache>
                <c:formatCode>General</c:formatCode>
                <c:ptCount val="5"/>
                <c:pt idx="0">
                  <c:v>100</c:v>
                </c:pt>
                <c:pt idx="1">
                  <c:v>250</c:v>
                </c:pt>
                <c:pt idx="2">
                  <c:v>150</c:v>
                </c:pt>
                <c:pt idx="3">
                  <c:v>220</c:v>
                </c:pt>
                <c:pt idx="4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1-452E-AD1E-2AAF31238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814456"/>
        <c:axId val="469816424"/>
      </c:lineChart>
      <c:catAx>
        <c:axId val="469814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816424"/>
        <c:crosses val="autoZero"/>
        <c:auto val="1"/>
        <c:lblAlgn val="ctr"/>
        <c:lblOffset val="100"/>
        <c:noMultiLvlLbl val="0"/>
      </c:catAx>
      <c:valAx>
        <c:axId val="469816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814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'A1.12'!$A$1</c:f>
              <c:strCache>
                <c:ptCount val="1"/>
                <c:pt idx="0">
                  <c:v>ACF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'A1.12'!$A$2:$A$22</c:f>
              <c:numCache>
                <c:formatCode>0.000</c:formatCode>
                <c:ptCount val="21"/>
                <c:pt idx="0">
                  <c:v>0.84433164568817753</c:v>
                </c:pt>
                <c:pt idx="1">
                  <c:v>0.63658712359702363</c:v>
                </c:pt>
                <c:pt idx="2">
                  <c:v>0.50253615081615555</c:v>
                </c:pt>
                <c:pt idx="3">
                  <c:v>0.3887988406762351</c:v>
                </c:pt>
                <c:pt idx="4">
                  <c:v>0.30272737679583062</c:v>
                </c:pt>
                <c:pt idx="5">
                  <c:v>0.31392281234877289</c:v>
                </c:pt>
                <c:pt idx="6">
                  <c:v>0.3092118887923338</c:v>
                </c:pt>
                <c:pt idx="7">
                  <c:v>0.29205176370192437</c:v>
                </c:pt>
                <c:pt idx="8">
                  <c:v>0.30568266373886871</c:v>
                </c:pt>
                <c:pt idx="9">
                  <c:v>0.24005364734286666</c:v>
                </c:pt>
                <c:pt idx="10">
                  <c:v>0.1186636556163173</c:v>
                </c:pt>
                <c:pt idx="11">
                  <c:v>1.6542738356026203E-2</c:v>
                </c:pt>
                <c:pt idx="12">
                  <c:v>-2.6806500122283083E-2</c:v>
                </c:pt>
                <c:pt idx="13">
                  <c:v>-6.7983567574320142E-2</c:v>
                </c:pt>
                <c:pt idx="14">
                  <c:v>-8.8806905989667964E-2</c:v>
                </c:pt>
                <c:pt idx="15">
                  <c:v>-0.12528189571289763</c:v>
                </c:pt>
                <c:pt idx="16">
                  <c:v>-0.17634963914226881</c:v>
                </c:pt>
                <c:pt idx="17">
                  <c:v>-0.13036512454405158</c:v>
                </c:pt>
                <c:pt idx="18">
                  <c:v>-0.1661332285709842</c:v>
                </c:pt>
                <c:pt idx="19">
                  <c:v>-0.2091218694876199</c:v>
                </c:pt>
                <c:pt idx="20">
                  <c:v>-0.2614545662682588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4-4781-8394-81825B424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187064"/>
        <c:axId val="471189360"/>
      </c:barChart>
      <c:lineChart>
        <c:grouping val="standard"/>
        <c:varyColors val="0"/>
        <c:ser>
          <c:idx val="1"/>
          <c:order val="1"/>
          <c:tx>
            <c:strRef>
              <c:f>'A1.12'!$B$1</c:f>
              <c:strCache>
                <c:ptCount val="1"/>
                <c:pt idx="0">
                  <c:v>AC CI+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'A1.12'!$B$2:$B$22</c:f>
              <c:numCache>
                <c:formatCode>0.000</c:formatCode>
                <c:ptCount val="21"/>
                <c:pt idx="0">
                  <c:v>0.12309149097933272</c:v>
                </c:pt>
                <c:pt idx="1">
                  <c:v>0.19171442840301334</c:v>
                </c:pt>
                <c:pt idx="2">
                  <c:v>0.19171442840301334</c:v>
                </c:pt>
                <c:pt idx="3">
                  <c:v>0.22143739068899967</c:v>
                </c:pt>
                <c:pt idx="4">
                  <c:v>0.23809099843732759</c:v>
                </c:pt>
                <c:pt idx="5">
                  <c:v>0.24752387183488292</c:v>
                </c:pt>
                <c:pt idx="6">
                  <c:v>0.25307144038010571</c:v>
                </c:pt>
                <c:pt idx="7">
                  <c:v>0.25890431203046682</c:v>
                </c:pt>
                <c:pt idx="8">
                  <c:v>0.26444049592308244</c:v>
                </c:pt>
                <c:pt idx="9">
                  <c:v>0.26928321448182418</c:v>
                </c:pt>
                <c:pt idx="10">
                  <c:v>0.27449047716359332</c:v>
                </c:pt>
                <c:pt idx="11">
                  <c:v>0.27765312353934019</c:v>
                </c:pt>
                <c:pt idx="12">
                  <c:v>0.27842046601303683</c:v>
                </c:pt>
                <c:pt idx="13">
                  <c:v>0.27843535818682069</c:v>
                </c:pt>
                <c:pt idx="14">
                  <c:v>0.27847445860646308</c:v>
                </c:pt>
                <c:pt idx="15">
                  <c:v>0.27872581077997532</c:v>
                </c:pt>
                <c:pt idx="16">
                  <c:v>0.27915420020206272</c:v>
                </c:pt>
                <c:pt idx="17">
                  <c:v>0.28000480410263834</c:v>
                </c:pt>
                <c:pt idx="18">
                  <c:v>0.28168260538392914</c:v>
                </c:pt>
                <c:pt idx="19">
                  <c:v>0.28259527980259724</c:v>
                </c:pt>
                <c:pt idx="20">
                  <c:v>0.28407122939111862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4-4781-8394-81825B424844}"/>
            </c:ext>
          </c:extLst>
        </c:ser>
        <c:ser>
          <c:idx val="2"/>
          <c:order val="2"/>
          <c:tx>
            <c:strRef>
              <c:f>'A1.12'!$C$1</c:f>
              <c:strCache>
                <c:ptCount val="1"/>
                <c:pt idx="0">
                  <c:v>AC CI-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'A1.12'!$C$2:$C$22</c:f>
              <c:numCache>
                <c:formatCode>0.000</c:formatCode>
                <c:ptCount val="21"/>
                <c:pt idx="0">
                  <c:v>-0.12309149097933272</c:v>
                </c:pt>
                <c:pt idx="1">
                  <c:v>-0.19171442840301334</c:v>
                </c:pt>
                <c:pt idx="2">
                  <c:v>-0.19171442840301334</c:v>
                </c:pt>
                <c:pt idx="3">
                  <c:v>-0.22143739068899967</c:v>
                </c:pt>
                <c:pt idx="4">
                  <c:v>-0.23809099843732759</c:v>
                </c:pt>
                <c:pt idx="5">
                  <c:v>-0.24752387183488292</c:v>
                </c:pt>
                <c:pt idx="6">
                  <c:v>-0.25307144038010571</c:v>
                </c:pt>
                <c:pt idx="7">
                  <c:v>-0.25890431203046682</c:v>
                </c:pt>
                <c:pt idx="8">
                  <c:v>-0.26444049592308244</c:v>
                </c:pt>
                <c:pt idx="9">
                  <c:v>-0.26928321448182418</c:v>
                </c:pt>
                <c:pt idx="10">
                  <c:v>-0.27449047716359332</c:v>
                </c:pt>
                <c:pt idx="11">
                  <c:v>-0.27765312353934019</c:v>
                </c:pt>
                <c:pt idx="12">
                  <c:v>-0.27842046601303683</c:v>
                </c:pt>
                <c:pt idx="13">
                  <c:v>-0.27843535818682069</c:v>
                </c:pt>
                <c:pt idx="14">
                  <c:v>-0.27847445860646308</c:v>
                </c:pt>
                <c:pt idx="15">
                  <c:v>-0.27872581077997532</c:v>
                </c:pt>
                <c:pt idx="16">
                  <c:v>-0.27915420020206272</c:v>
                </c:pt>
                <c:pt idx="17">
                  <c:v>-0.28000480410263834</c:v>
                </c:pt>
                <c:pt idx="18">
                  <c:v>-0.28168260538392914</c:v>
                </c:pt>
                <c:pt idx="19">
                  <c:v>-0.28259527980259724</c:v>
                </c:pt>
                <c:pt idx="20">
                  <c:v>-0.28407122939111862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84-4781-8394-81825B424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187064"/>
        <c:axId val="471189360"/>
      </c:lineChart>
      <c:catAx>
        <c:axId val="471187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189360"/>
        <c:crosses val="autoZero"/>
        <c:auto val="1"/>
        <c:lblAlgn val="ctr"/>
        <c:lblOffset val="100"/>
        <c:noMultiLvlLbl val="0"/>
      </c:catAx>
      <c:valAx>
        <c:axId val="47118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187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'A2.1,9'!$B$1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'A2.1,9'!$B$2:$B$11</c:f>
              <c:numCache>
                <c:formatCode>General</c:formatCode>
                <c:ptCount val="10"/>
                <c:pt idx="0">
                  <c:v>8</c:v>
                </c:pt>
                <c:pt idx="1">
                  <c:v>25</c:v>
                </c:pt>
                <c:pt idx="2">
                  <c:v>15</c:v>
                </c:pt>
                <c:pt idx="3">
                  <c:v>22</c:v>
                </c:pt>
                <c:pt idx="4">
                  <c:v>15</c:v>
                </c:pt>
                <c:pt idx="5">
                  <c:v>30</c:v>
                </c:pt>
                <c:pt idx="6">
                  <c:v>27</c:v>
                </c:pt>
                <c:pt idx="7">
                  <c:v>20</c:v>
                </c:pt>
                <c:pt idx="8">
                  <c:v>22</c:v>
                </c:pt>
                <c:pt idx="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8-49EA-A94A-81743B50BE15}"/>
            </c:ext>
          </c:extLst>
        </c:ser>
        <c:ser>
          <c:idx val="2"/>
          <c:order val="1"/>
          <c:tx>
            <c:strRef>
              <c:f>'A2.1,9'!$C$1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'A2.1,9'!$C$2:$C$11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13</c:v>
                </c:pt>
                <c:pt idx="3">
                  <c:v>15</c:v>
                </c:pt>
                <c:pt idx="4">
                  <c:v>18</c:v>
                </c:pt>
                <c:pt idx="5">
                  <c:v>22</c:v>
                </c:pt>
                <c:pt idx="6">
                  <c:v>14</c:v>
                </c:pt>
                <c:pt idx="7">
                  <c:v>15</c:v>
                </c:pt>
                <c:pt idx="8">
                  <c:v>14</c:v>
                </c:pt>
                <c:pt idx="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88-49EA-A94A-81743B50B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239024"/>
        <c:axId val="469314448"/>
      </c:lineChart>
      <c:catAx>
        <c:axId val="585239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314448"/>
        <c:crosses val="autoZero"/>
        <c:auto val="1"/>
        <c:lblAlgn val="ctr"/>
        <c:lblOffset val="100"/>
        <c:noMultiLvlLbl val="0"/>
      </c:catAx>
      <c:valAx>
        <c:axId val="46931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239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'A2.5-7'!$A$2:$A$7</c:f>
              <c:strCache>
                <c:ptCount val="6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More</c:v>
                </c:pt>
              </c:strCache>
            </c:strRef>
          </c:cat>
          <c:val>
            <c:numRef>
              <c:f>'A2.5-7'!$B$2:$B$7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F2-45F0-96C0-C815FFC50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6406064"/>
        <c:axId val="626398192"/>
      </c:barChart>
      <c:catAx>
        <c:axId val="626406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26398192"/>
        <c:crosses val="autoZero"/>
        <c:auto val="1"/>
        <c:lblAlgn val="ctr"/>
        <c:lblOffset val="100"/>
        <c:noMultiLvlLbl val="0"/>
      </c:catAx>
      <c:valAx>
        <c:axId val="626398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26406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'A2.5-7'!$L$2:$L$7</c:f>
              <c:strCache>
                <c:ptCount val="6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More</c:v>
                </c:pt>
              </c:strCache>
            </c:strRef>
          </c:cat>
          <c:val>
            <c:numRef>
              <c:f>'A2.5-7'!$M$2:$M$7</c:f>
              <c:numCache>
                <c:formatCode>General</c:formatCode>
                <c:ptCount val="6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C7-47A7-89B5-FD266C430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6406064"/>
        <c:axId val="626398192"/>
      </c:barChart>
      <c:catAx>
        <c:axId val="626406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26398192"/>
        <c:crosses val="autoZero"/>
        <c:auto val="1"/>
        <c:lblAlgn val="ctr"/>
        <c:lblOffset val="100"/>
        <c:noMultiLvlLbl val="0"/>
      </c:catAx>
      <c:valAx>
        <c:axId val="626398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26406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7</xdr:row>
      <xdr:rowOff>121920</xdr:rowOff>
    </xdr:from>
    <xdr:to>
      <xdr:col>15</xdr:col>
      <xdr:colOff>358140</xdr:colOff>
      <xdr:row>22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</xdr:row>
      <xdr:rowOff>22860</xdr:rowOff>
    </xdr:from>
    <xdr:to>
      <xdr:col>12</xdr:col>
      <xdr:colOff>419100</xdr:colOff>
      <xdr:row>17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198120</xdr:colOff>
      <xdr:row>1</xdr:row>
      <xdr:rowOff>83820</xdr:rowOff>
    </xdr:from>
    <xdr:to>
      <xdr:col>12</xdr:col>
      <xdr:colOff>502920</xdr:colOff>
      <xdr:row>16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251460</xdr:colOff>
      <xdr:row>0</xdr:row>
      <xdr:rowOff>175260</xdr:rowOff>
    </xdr:from>
    <xdr:to>
      <xdr:col>9</xdr:col>
      <xdr:colOff>251460</xdr:colOff>
      <xdr:row>10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281940</xdr:colOff>
      <xdr:row>3</xdr:row>
      <xdr:rowOff>167640</xdr:rowOff>
    </xdr:from>
    <xdr:to>
      <xdr:col>19</xdr:col>
      <xdr:colOff>281940</xdr:colOff>
      <xdr:row>13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anko\Documents\Predict%20Analyt\Work%20files\BF%20Ch2%20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5.1"/>
      <sheetName val="2.5.1a"/>
      <sheetName val="2.5.2-2.5.13"/>
      <sheetName val="2.6.1-2.6.10"/>
      <sheetName val="2.6.3"/>
      <sheetName val="2.6.13"/>
      <sheetName val="2.6.14"/>
      <sheetName val="2.7.1-2"/>
      <sheetName val="2.7.3-4"/>
      <sheetName val="2.8.1-3"/>
      <sheetName val="2.8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5">
          <cell r="G205">
            <v>5124.1000000000004</v>
          </cell>
        </row>
        <row r="206">
          <cell r="G206">
            <v>5164</v>
          </cell>
        </row>
        <row r="207">
          <cell r="G207">
            <v>5172.8999999999996</v>
          </cell>
        </row>
        <row r="208">
          <cell r="G208">
            <v>5134.3999999999996</v>
          </cell>
        </row>
        <row r="209">
          <cell r="G209">
            <v>5142.6000000000004</v>
          </cell>
        </row>
        <row r="210">
          <cell r="G210">
            <v>5139.3999999999996</v>
          </cell>
        </row>
        <row r="211">
          <cell r="G211">
            <v>5079.3</v>
          </cell>
        </row>
        <row r="212">
          <cell r="G212">
            <v>5082.2</v>
          </cell>
        </row>
        <row r="213">
          <cell r="G213">
            <v>5165.7</v>
          </cell>
        </row>
        <row r="214">
          <cell r="G214">
            <v>5159.7</v>
          </cell>
        </row>
        <row r="215">
          <cell r="G215">
            <v>5133.8999999999996</v>
          </cell>
        </row>
        <row r="216">
          <cell r="G216">
            <v>5047.8</v>
          </cell>
        </row>
        <row r="217">
          <cell r="G217">
            <v>4988.7</v>
          </cell>
        </row>
        <row r="218">
          <cell r="G218">
            <v>5024.3</v>
          </cell>
        </row>
        <row r="219">
          <cell r="G219">
            <v>5138</v>
          </cell>
        </row>
        <row r="220">
          <cell r="G220">
            <v>5108.8999999999996</v>
          </cell>
        </row>
        <row r="221">
          <cell r="G221">
            <v>5154.6000000000004</v>
          </cell>
        </row>
        <row r="222">
          <cell r="G222">
            <v>5161.8999999999996</v>
          </cell>
        </row>
        <row r="223">
          <cell r="G223">
            <v>5210.2</v>
          </cell>
        </row>
        <row r="224">
          <cell r="G224">
            <v>5154.1000000000004</v>
          </cell>
        </row>
        <row r="225">
          <cell r="G225">
            <v>5256.1</v>
          </cell>
        </row>
        <row r="226">
          <cell r="G226">
            <v>5223</v>
          </cell>
        </row>
        <row r="227">
          <cell r="G227">
            <v>5190.2</v>
          </cell>
        </row>
        <row r="228">
          <cell r="G228">
            <v>5281.5</v>
          </cell>
        </row>
        <row r="229">
          <cell r="G229">
            <v>5243.4</v>
          </cell>
        </row>
        <row r="230">
          <cell r="G230">
            <v>5257.9</v>
          </cell>
        </row>
        <row r="231">
          <cell r="G231">
            <v>5207.3999999999996</v>
          </cell>
        </row>
        <row r="232">
          <cell r="G232">
            <v>5242.6000000000004</v>
          </cell>
        </row>
        <row r="233">
          <cell r="G233">
            <v>5191.7</v>
          </cell>
        </row>
        <row r="234">
          <cell r="G234">
            <v>5201</v>
          </cell>
        </row>
        <row r="235">
          <cell r="G235">
            <v>5080.3999999999996</v>
          </cell>
        </row>
        <row r="236">
          <cell r="G236">
            <v>5137.7</v>
          </cell>
        </row>
        <row r="237">
          <cell r="G237">
            <v>5044.5</v>
          </cell>
        </row>
        <row r="238">
          <cell r="G238">
            <v>5104.5</v>
          </cell>
        </row>
        <row r="239">
          <cell r="G239">
            <v>5037.2</v>
          </cell>
        </row>
        <row r="240">
          <cell r="G240">
            <v>5107.8999999999996</v>
          </cell>
        </row>
        <row r="241">
          <cell r="G241">
            <v>5125.6000000000004</v>
          </cell>
        </row>
        <row r="242">
          <cell r="G242">
            <v>5142.7</v>
          </cell>
        </row>
        <row r="243">
          <cell r="G243">
            <v>5235.2</v>
          </cell>
        </row>
        <row r="244">
          <cell r="G244">
            <v>5230.5</v>
          </cell>
        </row>
        <row r="245">
          <cell r="G245">
            <v>5266.8</v>
          </cell>
        </row>
        <row r="246">
          <cell r="G246">
            <v>5276.5</v>
          </cell>
        </row>
        <row r="247">
          <cell r="G247">
            <v>5296.4</v>
          </cell>
        </row>
        <row r="248">
          <cell r="G248">
            <v>5382.7</v>
          </cell>
        </row>
        <row r="249">
          <cell r="G249">
            <v>5345.9</v>
          </cell>
        </row>
        <row r="250">
          <cell r="G250">
            <v>5342.1</v>
          </cell>
        </row>
        <row r="251">
          <cell r="G251">
            <v>5267.7</v>
          </cell>
        </row>
        <row r="252">
          <cell r="G252">
            <v>5251.4</v>
          </cell>
        </row>
        <row r="253">
          <cell r="G253">
            <v>5355.5</v>
          </cell>
        </row>
        <row r="254">
          <cell r="G254">
            <v>5324</v>
          </cell>
        </row>
        <row r="255">
          <cell r="G255">
            <v>5364.8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showFormulas="1" tabSelected="1" workbookViewId="0">
      <selection activeCell="E21" sqref="E21"/>
    </sheetView>
  </sheetViews>
  <sheetFormatPr defaultRowHeight="14.4" x14ac:dyDescent="0.3"/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>
        <v>1</v>
      </c>
      <c r="B2">
        <v>100</v>
      </c>
      <c r="C2">
        <f>B2*$B$8</f>
        <v>1000</v>
      </c>
    </row>
    <row r="3" spans="1:3" x14ac:dyDescent="0.3">
      <c r="A3">
        <v>2</v>
      </c>
      <c r="B3">
        <v>250</v>
      </c>
      <c r="C3">
        <f t="shared" ref="C3:C6" si="0">B3*$B$8</f>
        <v>2500</v>
      </c>
    </row>
    <row r="4" spans="1:3" x14ac:dyDescent="0.3">
      <c r="A4">
        <v>3</v>
      </c>
      <c r="B4">
        <v>150</v>
      </c>
      <c r="C4">
        <f t="shared" si="0"/>
        <v>1500</v>
      </c>
    </row>
    <row r="5" spans="1:3" x14ac:dyDescent="0.3">
      <c r="A5">
        <v>4</v>
      </c>
      <c r="B5">
        <v>220</v>
      </c>
      <c r="C5">
        <f t="shared" si="0"/>
        <v>2200</v>
      </c>
    </row>
    <row r="6" spans="1:3" x14ac:dyDescent="0.3">
      <c r="A6">
        <v>5</v>
      </c>
      <c r="B6">
        <v>320</v>
      </c>
      <c r="C6">
        <f t="shared" si="0"/>
        <v>3200</v>
      </c>
    </row>
    <row r="8" spans="1:3" x14ac:dyDescent="0.3">
      <c r="A8" t="s">
        <v>3</v>
      </c>
      <c r="B8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E13" sqref="E13"/>
    </sheetView>
  </sheetViews>
  <sheetFormatPr defaultRowHeight="14.4" x14ac:dyDescent="0.3"/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>
        <v>1</v>
      </c>
      <c r="B2">
        <v>1000</v>
      </c>
    </row>
    <row r="3" spans="1:3" x14ac:dyDescent="0.3">
      <c r="A3">
        <v>2</v>
      </c>
      <c r="B3">
        <v>2500</v>
      </c>
    </row>
    <row r="4" spans="1:3" x14ac:dyDescent="0.3">
      <c r="A4">
        <v>3</v>
      </c>
      <c r="B4">
        <v>1500</v>
      </c>
    </row>
    <row r="5" spans="1:3" x14ac:dyDescent="0.3">
      <c r="A5">
        <v>4</v>
      </c>
      <c r="B5">
        <v>2200</v>
      </c>
    </row>
    <row r="6" spans="1:3" x14ac:dyDescent="0.3">
      <c r="A6">
        <v>5</v>
      </c>
      <c r="B6">
        <v>3200</v>
      </c>
    </row>
    <row r="8" spans="1:3" x14ac:dyDescent="0.3">
      <c r="A8" t="s">
        <v>3</v>
      </c>
      <c r="B8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C26" sqref="C26"/>
    </sheetView>
  </sheetViews>
  <sheetFormatPr defaultRowHeight="14.4" x14ac:dyDescent="0.3"/>
  <sheetData>
    <row r="1" spans="1:2" x14ac:dyDescent="0.3">
      <c r="A1" t="s">
        <v>0</v>
      </c>
      <c r="B1" t="s">
        <v>1</v>
      </c>
    </row>
    <row r="2" spans="1:2" x14ac:dyDescent="0.3">
      <c r="A2">
        <v>1</v>
      </c>
      <c r="B2">
        <v>100</v>
      </c>
    </row>
    <row r="3" spans="1:2" x14ac:dyDescent="0.3">
      <c r="A3">
        <v>2</v>
      </c>
      <c r="B3">
        <v>250</v>
      </c>
    </row>
    <row r="4" spans="1:2" x14ac:dyDescent="0.3">
      <c r="A4">
        <v>3</v>
      </c>
      <c r="B4">
        <v>150</v>
      </c>
    </row>
    <row r="5" spans="1:2" x14ac:dyDescent="0.3">
      <c r="A5">
        <v>4</v>
      </c>
      <c r="B5">
        <v>220</v>
      </c>
    </row>
    <row r="6" spans="1:2" x14ac:dyDescent="0.3">
      <c r="A6">
        <v>5</v>
      </c>
      <c r="B6">
        <v>320</v>
      </c>
    </row>
    <row r="7" spans="1:2" x14ac:dyDescent="0.3">
      <c r="A7" t="s">
        <v>4</v>
      </c>
      <c r="B7">
        <f>SUM(B2:B6)</f>
        <v>1040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N22" sqref="N22"/>
    </sheetView>
  </sheetViews>
  <sheetFormatPr defaultRowHeight="14.4" x14ac:dyDescent="0.3"/>
  <sheetData>
    <row r="1" spans="1:3" x14ac:dyDescent="0.3">
      <c r="A1" s="1" t="s">
        <v>5</v>
      </c>
      <c r="B1" s="1" t="s">
        <v>6</v>
      </c>
      <c r="C1" s="1" t="s">
        <v>7</v>
      </c>
    </row>
    <row r="2" spans="1:3" x14ac:dyDescent="0.3">
      <c r="A2" s="2">
        <v>0.84433164568817753</v>
      </c>
      <c r="B2" s="2">
        <v>0.12309149097933272</v>
      </c>
      <c r="C2" s="2">
        <v>-0.12309149097933272</v>
      </c>
    </row>
    <row r="3" spans="1:3" x14ac:dyDescent="0.3">
      <c r="A3" s="2">
        <v>0.63658712359702363</v>
      </c>
      <c r="B3" s="2">
        <v>0.19171442840301334</v>
      </c>
      <c r="C3" s="2">
        <v>-0.19171442840301334</v>
      </c>
    </row>
    <row r="4" spans="1:3" x14ac:dyDescent="0.3">
      <c r="A4" s="2">
        <v>0.50253615081615555</v>
      </c>
      <c r="B4" s="2">
        <v>0.19171442840301334</v>
      </c>
      <c r="C4" s="2">
        <v>-0.19171442840301334</v>
      </c>
    </row>
    <row r="5" spans="1:3" x14ac:dyDescent="0.3">
      <c r="A5" s="2">
        <v>0.3887988406762351</v>
      </c>
      <c r="B5" s="2">
        <v>0.22143739068899967</v>
      </c>
      <c r="C5" s="2">
        <v>-0.22143739068899967</v>
      </c>
    </row>
    <row r="6" spans="1:3" x14ac:dyDescent="0.3">
      <c r="A6" s="2">
        <v>0.30272737679583062</v>
      </c>
      <c r="B6" s="2">
        <v>0.23809099843732759</v>
      </c>
      <c r="C6" s="2">
        <v>-0.23809099843732759</v>
      </c>
    </row>
    <row r="7" spans="1:3" x14ac:dyDescent="0.3">
      <c r="A7" s="2">
        <v>0.31392281234877289</v>
      </c>
      <c r="B7" s="2">
        <v>0.24752387183488292</v>
      </c>
      <c r="C7" s="2">
        <v>-0.24752387183488292</v>
      </c>
    </row>
    <row r="8" spans="1:3" x14ac:dyDescent="0.3">
      <c r="A8" s="2">
        <v>0.3092118887923338</v>
      </c>
      <c r="B8" s="2">
        <v>0.25307144038010571</v>
      </c>
      <c r="C8" s="2">
        <v>-0.25307144038010571</v>
      </c>
    </row>
    <row r="9" spans="1:3" x14ac:dyDescent="0.3">
      <c r="A9" s="2">
        <v>0.29205176370192437</v>
      </c>
      <c r="B9" s="2">
        <v>0.25890431203046682</v>
      </c>
      <c r="C9" s="2">
        <v>-0.25890431203046682</v>
      </c>
    </row>
    <row r="10" spans="1:3" x14ac:dyDescent="0.3">
      <c r="A10" s="2">
        <v>0.30568266373886871</v>
      </c>
      <c r="B10" s="2">
        <v>0.26444049592308244</v>
      </c>
      <c r="C10" s="2">
        <v>-0.26444049592308244</v>
      </c>
    </row>
    <row r="11" spans="1:3" x14ac:dyDescent="0.3">
      <c r="A11" s="2">
        <v>0.24005364734286666</v>
      </c>
      <c r="B11" s="2">
        <v>0.26928321448182418</v>
      </c>
      <c r="C11" s="2">
        <v>-0.26928321448182418</v>
      </c>
    </row>
    <row r="12" spans="1:3" x14ac:dyDescent="0.3">
      <c r="A12" s="2">
        <v>0.1186636556163173</v>
      </c>
      <c r="B12" s="2">
        <v>0.27449047716359332</v>
      </c>
      <c r="C12" s="2">
        <v>-0.27449047716359332</v>
      </c>
    </row>
    <row r="13" spans="1:3" x14ac:dyDescent="0.3">
      <c r="A13" s="2">
        <v>1.6542738356026203E-2</v>
      </c>
      <c r="B13" s="2">
        <v>0.27765312353934019</v>
      </c>
      <c r="C13" s="2">
        <v>-0.27765312353934019</v>
      </c>
    </row>
    <row r="14" spans="1:3" x14ac:dyDescent="0.3">
      <c r="A14" s="2">
        <v>-2.6806500122283083E-2</v>
      </c>
      <c r="B14" s="2">
        <v>0.27842046601303683</v>
      </c>
      <c r="C14" s="2">
        <v>-0.27842046601303683</v>
      </c>
    </row>
    <row r="15" spans="1:3" x14ac:dyDescent="0.3">
      <c r="A15" s="2">
        <v>-6.7983567574320142E-2</v>
      </c>
      <c r="B15" s="2">
        <v>0.27843535818682069</v>
      </c>
      <c r="C15" s="2">
        <v>-0.27843535818682069</v>
      </c>
    </row>
    <row r="16" spans="1:3" x14ac:dyDescent="0.3">
      <c r="A16" s="2">
        <v>-8.8806905989667964E-2</v>
      </c>
      <c r="B16" s="2">
        <v>0.27847445860646308</v>
      </c>
      <c r="C16" s="2">
        <v>-0.27847445860646308</v>
      </c>
    </row>
    <row r="17" spans="1:3" x14ac:dyDescent="0.3">
      <c r="A17" s="2">
        <v>-0.12528189571289763</v>
      </c>
      <c r="B17" s="2">
        <v>0.27872581077997532</v>
      </c>
      <c r="C17" s="2">
        <v>-0.27872581077997532</v>
      </c>
    </row>
    <row r="18" spans="1:3" x14ac:dyDescent="0.3">
      <c r="A18" s="2">
        <v>-0.17634963914226881</v>
      </c>
      <c r="B18" s="2">
        <v>0.27915420020206272</v>
      </c>
      <c r="C18" s="2">
        <v>-0.27915420020206272</v>
      </c>
    </row>
    <row r="19" spans="1:3" x14ac:dyDescent="0.3">
      <c r="A19" s="2">
        <v>-0.13036512454405158</v>
      </c>
      <c r="B19" s="2">
        <v>0.28000480410263834</v>
      </c>
      <c r="C19" s="2">
        <v>-0.28000480410263834</v>
      </c>
    </row>
    <row r="20" spans="1:3" x14ac:dyDescent="0.3">
      <c r="A20" s="2">
        <v>-0.1661332285709842</v>
      </c>
      <c r="B20" s="2">
        <v>0.28168260538392914</v>
      </c>
      <c r="C20" s="2">
        <v>-0.28168260538392914</v>
      </c>
    </row>
    <row r="21" spans="1:3" x14ac:dyDescent="0.3">
      <c r="A21" s="2">
        <v>-0.2091218694876199</v>
      </c>
      <c r="B21" s="2">
        <v>0.28259527980259724</v>
      </c>
      <c r="C21" s="2">
        <v>-0.28259527980259724</v>
      </c>
    </row>
    <row r="22" spans="1:3" x14ac:dyDescent="0.3">
      <c r="A22" s="2">
        <v>-0.2614545662682588</v>
      </c>
      <c r="B22" s="2">
        <v>0.28407122939111862</v>
      </c>
      <c r="C22" s="2">
        <v>-0.28407122939111862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23" sqref="C23"/>
    </sheetView>
  </sheetViews>
  <sheetFormatPr defaultRowHeight="14.4" x14ac:dyDescent="0.3"/>
  <cols>
    <col min="1" max="1" width="14.44140625" customWidth="1"/>
    <col min="2" max="2" width="18.6640625" customWidth="1"/>
  </cols>
  <sheetData>
    <row r="1" spans="1:4" x14ac:dyDescent="0.3">
      <c r="A1" s="3" t="s">
        <v>0</v>
      </c>
      <c r="B1" s="3" t="s">
        <v>1</v>
      </c>
      <c r="C1" s="3" t="s">
        <v>2</v>
      </c>
      <c r="D1" s="3" t="s">
        <v>8</v>
      </c>
    </row>
    <row r="2" spans="1:4" x14ac:dyDescent="0.3">
      <c r="A2" s="4">
        <v>1</v>
      </c>
      <c r="B2" s="4">
        <v>8</v>
      </c>
      <c r="C2" s="4">
        <v>10</v>
      </c>
      <c r="D2" s="4">
        <v>10</v>
      </c>
    </row>
    <row r="3" spans="1:4" x14ac:dyDescent="0.3">
      <c r="A3" s="4">
        <v>2</v>
      </c>
      <c r="B3" s="4">
        <v>25</v>
      </c>
      <c r="C3" s="4">
        <v>20</v>
      </c>
      <c r="D3" s="4">
        <v>15</v>
      </c>
    </row>
    <row r="4" spans="1:4" x14ac:dyDescent="0.3">
      <c r="A4" s="4">
        <v>3</v>
      </c>
      <c r="B4" s="4">
        <v>15</v>
      </c>
      <c r="C4" s="4">
        <v>13</v>
      </c>
      <c r="D4" s="4">
        <v>20</v>
      </c>
    </row>
    <row r="5" spans="1:4" x14ac:dyDescent="0.3">
      <c r="A5" s="4">
        <v>4</v>
      </c>
      <c r="B5" s="4">
        <v>22</v>
      </c>
      <c r="C5" s="4">
        <v>15</v>
      </c>
      <c r="D5" s="4">
        <v>25</v>
      </c>
    </row>
    <row r="6" spans="1:4" x14ac:dyDescent="0.3">
      <c r="A6" s="5">
        <v>5</v>
      </c>
      <c r="B6" s="5">
        <v>15</v>
      </c>
      <c r="C6" s="5">
        <v>18</v>
      </c>
      <c r="D6" s="4">
        <v>30</v>
      </c>
    </row>
    <row r="7" spans="1:4" x14ac:dyDescent="0.3">
      <c r="A7" s="4">
        <v>6</v>
      </c>
      <c r="B7" s="6">
        <v>30</v>
      </c>
      <c r="C7" s="6">
        <v>22</v>
      </c>
      <c r="D7" s="7"/>
    </row>
    <row r="8" spans="1:4" x14ac:dyDescent="0.3">
      <c r="A8" s="5">
        <v>7</v>
      </c>
      <c r="B8" s="6">
        <v>27</v>
      </c>
      <c r="C8" s="6">
        <v>14</v>
      </c>
      <c r="D8" s="7"/>
    </row>
    <row r="9" spans="1:4" x14ac:dyDescent="0.3">
      <c r="A9" s="4">
        <v>8</v>
      </c>
      <c r="B9" s="6">
        <v>20</v>
      </c>
      <c r="C9" s="6">
        <v>15</v>
      </c>
      <c r="D9" s="7"/>
    </row>
    <row r="10" spans="1:4" x14ac:dyDescent="0.3">
      <c r="A10" s="5">
        <v>9</v>
      </c>
      <c r="B10" s="6">
        <v>22</v>
      </c>
      <c r="C10" s="6">
        <v>14</v>
      </c>
      <c r="D10" s="7"/>
    </row>
    <row r="11" spans="1:4" x14ac:dyDescent="0.3">
      <c r="A11" s="8">
        <v>10</v>
      </c>
      <c r="B11" s="9">
        <v>20</v>
      </c>
      <c r="C11" s="9">
        <v>15</v>
      </c>
      <c r="D11" s="7"/>
    </row>
    <row r="12" spans="1:4" x14ac:dyDescent="0.3">
      <c r="A12" s="7" t="s">
        <v>9</v>
      </c>
      <c r="B12" s="4">
        <f>SUM(B2:B11)</f>
        <v>204</v>
      </c>
      <c r="C12" s="4">
        <f>SUM(C2:C11)</f>
        <v>156</v>
      </c>
      <c r="D12" s="7"/>
    </row>
    <row r="13" spans="1:4" x14ac:dyDescent="0.3">
      <c r="A13" s="7" t="s">
        <v>10</v>
      </c>
      <c r="B13" s="4">
        <f>AVERAGE(B2:B11)</f>
        <v>20.399999999999999</v>
      </c>
      <c r="C13" s="4">
        <f>AVERAGE(C2:C11)</f>
        <v>15.6</v>
      </c>
      <c r="D13" s="7"/>
    </row>
    <row r="14" spans="1:4" x14ac:dyDescent="0.3">
      <c r="A14" s="7" t="s">
        <v>11</v>
      </c>
      <c r="B14" s="10">
        <f>VAR(B2:B11)</f>
        <v>41.599999999999959</v>
      </c>
      <c r="C14" s="10">
        <f>VAR(C2:C11)</f>
        <v>12.266666666666676</v>
      </c>
      <c r="D14" s="7"/>
    </row>
    <row r="15" spans="1:4" x14ac:dyDescent="0.3">
      <c r="A15" s="7" t="s">
        <v>12</v>
      </c>
      <c r="B15" s="10">
        <f>STDEV(B2:B11)</f>
        <v>6.4498061986388366</v>
      </c>
      <c r="C15" s="10">
        <f>STDEV(C2:C11)</f>
        <v>3.5023801430836539</v>
      </c>
      <c r="D15" s="7"/>
    </row>
    <row r="16" spans="1:4" x14ac:dyDescent="0.3">
      <c r="A16" s="7" t="s">
        <v>13</v>
      </c>
      <c r="B16" s="10">
        <f>SKEW(B2:B11)</f>
        <v>-0.48861038775977184</v>
      </c>
      <c r="C16" s="10">
        <f>SKEW(C2:C11)</f>
        <v>0.51440173858351479</v>
      </c>
      <c r="D16" s="7"/>
    </row>
    <row r="17" spans="1:4" x14ac:dyDescent="0.3">
      <c r="A17" s="7" t="s">
        <v>14</v>
      </c>
      <c r="B17" s="10">
        <f>KURT(B2:B11)</f>
        <v>0.22548715307128475</v>
      </c>
      <c r="C17" s="10">
        <f>KURT(C2:C11)</f>
        <v>0.19829783283824032</v>
      </c>
      <c r="D17" s="7"/>
    </row>
    <row r="18" spans="1:4" x14ac:dyDescent="0.3">
      <c r="A18" s="7" t="s">
        <v>15</v>
      </c>
      <c r="B18" s="7">
        <f>B15/B13</f>
        <v>0.3161669705215116</v>
      </c>
      <c r="C18" s="7">
        <f>C15/C13</f>
        <v>0.22451154763356757</v>
      </c>
      <c r="D18" s="7"/>
    </row>
    <row r="19" spans="1:4" x14ac:dyDescent="0.3">
      <c r="A19" s="7" t="s">
        <v>16</v>
      </c>
      <c r="B19" s="7">
        <f>CORREL(B2:B11,C2:C11)</f>
        <v>0.68172743771327249</v>
      </c>
      <c r="C19" s="11" t="s">
        <v>17</v>
      </c>
      <c r="D19" s="7"/>
    </row>
    <row r="20" spans="1:4" x14ac:dyDescent="0.3">
      <c r="A20" s="7" t="s">
        <v>18</v>
      </c>
      <c r="B20" s="11">
        <f>RSQ(B2:B11,C2:C11)</f>
        <v>0.46475229933110385</v>
      </c>
      <c r="C20" s="11" t="s">
        <v>19</v>
      </c>
    </row>
    <row r="21" spans="1:4" x14ac:dyDescent="0.3">
      <c r="A21" s="7"/>
      <c r="B21" s="11">
        <f>B19^2</f>
        <v>0.46475229933110385</v>
      </c>
      <c r="C21" s="11" t="s">
        <v>20</v>
      </c>
      <c r="D21" s="7"/>
    </row>
    <row r="22" spans="1:4" x14ac:dyDescent="0.3">
      <c r="A22" s="7" t="s">
        <v>16</v>
      </c>
      <c r="B22" s="11">
        <f>SQRT(B20)</f>
        <v>0.68172743771327249</v>
      </c>
      <c r="C22" s="11" t="s">
        <v>21</v>
      </c>
      <c r="D22" s="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J27" sqref="J27"/>
    </sheetView>
  </sheetViews>
  <sheetFormatPr defaultRowHeight="14.4" x14ac:dyDescent="0.3"/>
  <sheetData>
    <row r="1" spans="1:3" x14ac:dyDescent="0.3">
      <c r="A1" s="3" t="s">
        <v>0</v>
      </c>
      <c r="B1" s="3" t="s">
        <v>1</v>
      </c>
      <c r="C1" s="3" t="s">
        <v>2</v>
      </c>
    </row>
    <row r="2" spans="1:3" x14ac:dyDescent="0.3">
      <c r="A2" s="4">
        <v>1</v>
      </c>
      <c r="B2" s="4">
        <v>8</v>
      </c>
      <c r="C2" s="4">
        <v>10</v>
      </c>
    </row>
    <row r="3" spans="1:3" x14ac:dyDescent="0.3">
      <c r="A3" s="4">
        <v>2</v>
      </c>
      <c r="B3" s="4">
        <v>25</v>
      </c>
      <c r="C3" s="4">
        <v>20</v>
      </c>
    </row>
    <row r="4" spans="1:3" x14ac:dyDescent="0.3">
      <c r="A4" s="4">
        <v>3</v>
      </c>
      <c r="B4" s="4">
        <v>15</v>
      </c>
      <c r="C4" s="4">
        <v>13</v>
      </c>
    </row>
    <row r="5" spans="1:3" x14ac:dyDescent="0.3">
      <c r="A5" s="4">
        <v>4</v>
      </c>
      <c r="B5" s="4">
        <v>22</v>
      </c>
      <c r="C5" s="4">
        <v>15</v>
      </c>
    </row>
    <row r="6" spans="1:3" x14ac:dyDescent="0.3">
      <c r="A6" s="5">
        <v>5</v>
      </c>
      <c r="B6" s="5">
        <v>15</v>
      </c>
      <c r="C6" s="5">
        <v>18</v>
      </c>
    </row>
    <row r="7" spans="1:3" x14ac:dyDescent="0.3">
      <c r="A7" s="4">
        <v>6</v>
      </c>
      <c r="B7" s="6">
        <v>30</v>
      </c>
      <c r="C7" s="6">
        <v>22</v>
      </c>
    </row>
    <row r="8" spans="1:3" x14ac:dyDescent="0.3">
      <c r="A8" s="5">
        <v>7</v>
      </c>
      <c r="B8" s="6">
        <v>27</v>
      </c>
      <c r="C8" s="6">
        <v>14</v>
      </c>
    </row>
    <row r="9" spans="1:3" x14ac:dyDescent="0.3">
      <c r="A9" s="4">
        <v>8</v>
      </c>
      <c r="B9" s="6">
        <v>20</v>
      </c>
      <c r="C9" s="6">
        <v>15</v>
      </c>
    </row>
    <row r="10" spans="1:3" x14ac:dyDescent="0.3">
      <c r="A10" s="5">
        <v>9</v>
      </c>
      <c r="B10" s="6">
        <v>22</v>
      </c>
      <c r="C10" s="6">
        <v>14</v>
      </c>
    </row>
    <row r="11" spans="1:3" x14ac:dyDescent="0.3">
      <c r="A11" s="8">
        <v>10</v>
      </c>
      <c r="B11" s="9">
        <v>20</v>
      </c>
      <c r="C11" s="9">
        <v>15</v>
      </c>
    </row>
    <row r="12" spans="1:3" x14ac:dyDescent="0.3">
      <c r="A12" s="7" t="s">
        <v>9</v>
      </c>
      <c r="B12" s="4">
        <f>SUM(B2:B11)</f>
        <v>204</v>
      </c>
      <c r="C12" s="4">
        <f>SUM(C2:C11)</f>
        <v>156</v>
      </c>
    </row>
    <row r="13" spans="1:3" x14ac:dyDescent="0.3">
      <c r="A13" s="7" t="s">
        <v>10</v>
      </c>
      <c r="B13" s="4">
        <f>AVERAGE(B2:B11)</f>
        <v>20.399999999999999</v>
      </c>
      <c r="C13" s="4">
        <f>AVERAGE(C2:C11)</f>
        <v>15.6</v>
      </c>
    </row>
    <row r="14" spans="1:3" x14ac:dyDescent="0.3">
      <c r="A14" s="7" t="s">
        <v>11</v>
      </c>
      <c r="B14" s="10">
        <f>_xlfn.VAR.S(B2:B11)</f>
        <v>41.599999999999959</v>
      </c>
      <c r="C14" s="10">
        <f>_xlfn.VAR.S(C2:C11)</f>
        <v>12.266666666666676</v>
      </c>
    </row>
    <row r="15" spans="1:3" x14ac:dyDescent="0.3">
      <c r="A15" s="7" t="s">
        <v>12</v>
      </c>
      <c r="B15" s="10">
        <f>_xlfn.STDEV.S(B2:B11)</f>
        <v>6.4498061986388366</v>
      </c>
      <c r="C15" s="10">
        <f>_xlfn.STDEV.S(C2:C11)</f>
        <v>3.5023801430836539</v>
      </c>
    </row>
    <row r="16" spans="1:3" x14ac:dyDescent="0.3">
      <c r="A16" s="7" t="s">
        <v>13</v>
      </c>
      <c r="B16" s="10">
        <f>SKEW(B2:B11)</f>
        <v>-0.48861038775977184</v>
      </c>
      <c r="C16" s="10">
        <f>SKEW(C2:C11)</f>
        <v>0.51440173858351479</v>
      </c>
    </row>
    <row r="17" spans="1:3" x14ac:dyDescent="0.3">
      <c r="A17" s="7" t="s">
        <v>14</v>
      </c>
      <c r="B17" s="10">
        <f>KURT(B2:B11)</f>
        <v>0.22548715307128475</v>
      </c>
      <c r="C17" s="10">
        <f>SKEW(C2:C11)</f>
        <v>0.51440173858351479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L1" sqref="L1:M7"/>
    </sheetView>
  </sheetViews>
  <sheetFormatPr defaultRowHeight="14.4" x14ac:dyDescent="0.3"/>
  <sheetData>
    <row r="1" spans="1:13" x14ac:dyDescent="0.3">
      <c r="A1" s="15" t="s">
        <v>8</v>
      </c>
      <c r="B1" s="15" t="s">
        <v>23</v>
      </c>
      <c r="L1" s="15" t="s">
        <v>8</v>
      </c>
      <c r="M1" s="15" t="s">
        <v>23</v>
      </c>
    </row>
    <row r="2" spans="1:13" x14ac:dyDescent="0.3">
      <c r="A2" s="12">
        <v>10</v>
      </c>
      <c r="B2" s="13">
        <v>1</v>
      </c>
      <c r="L2" s="12">
        <v>10</v>
      </c>
      <c r="M2" s="13">
        <v>1</v>
      </c>
    </row>
    <row r="3" spans="1:13" x14ac:dyDescent="0.3">
      <c r="A3" s="12">
        <v>15</v>
      </c>
      <c r="B3" s="13">
        <v>2</v>
      </c>
      <c r="L3" s="12">
        <v>15</v>
      </c>
      <c r="M3" s="13">
        <v>6</v>
      </c>
    </row>
    <row r="4" spans="1:13" x14ac:dyDescent="0.3">
      <c r="A4" s="12">
        <v>20</v>
      </c>
      <c r="B4" s="13">
        <v>2</v>
      </c>
      <c r="L4" s="12">
        <v>20</v>
      </c>
      <c r="M4" s="13">
        <v>2</v>
      </c>
    </row>
    <row r="5" spans="1:13" x14ac:dyDescent="0.3">
      <c r="A5" s="12">
        <v>25</v>
      </c>
      <c r="B5" s="13">
        <v>3</v>
      </c>
      <c r="L5" s="12">
        <v>25</v>
      </c>
      <c r="M5" s="13">
        <v>1</v>
      </c>
    </row>
    <row r="6" spans="1:13" x14ac:dyDescent="0.3">
      <c r="A6" s="12">
        <v>30</v>
      </c>
      <c r="B6" s="13">
        <v>2</v>
      </c>
      <c r="L6" s="12">
        <v>30</v>
      </c>
      <c r="M6" s="13">
        <v>0</v>
      </c>
    </row>
    <row r="7" spans="1:13" ht="15" thickBot="1" x14ac:dyDescent="0.35">
      <c r="A7" s="14" t="s">
        <v>22</v>
      </c>
      <c r="B7" s="14">
        <v>0</v>
      </c>
      <c r="L7" s="14" t="s">
        <v>22</v>
      </c>
      <c r="M7" s="14">
        <v>0</v>
      </c>
    </row>
    <row r="18" spans="2:2" x14ac:dyDescent="0.3">
      <c r="B18" t="s">
        <v>1</v>
      </c>
    </row>
  </sheetData>
  <sortState ref="A2:A6">
    <sortCondition ref="A2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workbookViewId="0">
      <selection activeCell="K25" sqref="K25"/>
    </sheetView>
  </sheetViews>
  <sheetFormatPr defaultRowHeight="14.4" x14ac:dyDescent="0.3"/>
  <cols>
    <col min="1" max="1" width="12" customWidth="1"/>
    <col min="2" max="2" width="10.88671875" customWidth="1"/>
    <col min="6" max="6" width="5.44140625" customWidth="1"/>
    <col min="7" max="13" width="7.6640625" customWidth="1"/>
    <col min="14" max="14" width="13.33203125" customWidth="1"/>
    <col min="15" max="15" width="7.109375" customWidth="1"/>
    <col min="17" max="17" width="11.5546875" customWidth="1"/>
    <col min="18" max="18" width="9.5546875" bestFit="1" customWidth="1"/>
    <col min="19" max="19" width="4" customWidth="1"/>
    <col min="20" max="20" width="17.33203125" bestFit="1" customWidth="1"/>
  </cols>
  <sheetData>
    <row r="1" spans="1:23" ht="15.6" x14ac:dyDescent="0.35">
      <c r="A1" s="16" t="s">
        <v>24</v>
      </c>
      <c r="B1" s="17">
        <v>0.01</v>
      </c>
      <c r="C1" s="17">
        <f>B1</f>
        <v>0.01</v>
      </c>
      <c r="D1" s="17">
        <f>B1</f>
        <v>0.01</v>
      </c>
      <c r="E1" s="18">
        <f>B1</f>
        <v>0.01</v>
      </c>
      <c r="G1" s="19"/>
      <c r="H1" s="20" t="s">
        <v>25</v>
      </c>
      <c r="I1" s="21" t="s">
        <v>26</v>
      </c>
      <c r="J1" s="19"/>
      <c r="O1" t="s">
        <v>27</v>
      </c>
      <c r="P1" t="s">
        <v>24</v>
      </c>
      <c r="Q1" t="s">
        <v>28</v>
      </c>
      <c r="R1" t="s">
        <v>29</v>
      </c>
      <c r="V1" t="s">
        <v>24</v>
      </c>
      <c r="W1" t="s">
        <v>27</v>
      </c>
    </row>
    <row r="2" spans="1:23" x14ac:dyDescent="0.3">
      <c r="A2" s="22" t="s">
        <v>30</v>
      </c>
      <c r="B2" s="23">
        <f>100*(1-B1)</f>
        <v>99</v>
      </c>
      <c r="C2" s="23">
        <f>100*(1-C1)</f>
        <v>99</v>
      </c>
      <c r="D2" s="23">
        <f>100*(1-D1)</f>
        <v>99</v>
      </c>
      <c r="E2" s="24">
        <f>100*(1-E1)</f>
        <v>99</v>
      </c>
      <c r="G2" s="19"/>
      <c r="I2" s="19"/>
      <c r="J2" s="19"/>
      <c r="O2">
        <v>60</v>
      </c>
      <c r="P2">
        <f t="shared" ref="P2:P43" si="0">(100-O2)/100</f>
        <v>0.4</v>
      </c>
      <c r="Q2" s="25">
        <f t="shared" ref="Q2:Q42" si="1">1-(P2/2)</f>
        <v>0.8</v>
      </c>
      <c r="R2" s="25">
        <f t="shared" ref="R2:R43" si="2">NORMSINV(1-(P2/2))</f>
        <v>0.84162123357291474</v>
      </c>
      <c r="S2" s="25"/>
    </row>
    <row r="3" spans="1:23" ht="15.6" x14ac:dyDescent="0.35">
      <c r="A3" s="22" t="s">
        <v>31</v>
      </c>
      <c r="B3" s="23">
        <v>1</v>
      </c>
      <c r="C3" s="23">
        <f>B3</f>
        <v>1</v>
      </c>
      <c r="D3" s="23">
        <f>B3</f>
        <v>1</v>
      </c>
      <c r="E3" s="24">
        <f>B3</f>
        <v>1</v>
      </c>
      <c r="G3" s="19"/>
      <c r="H3" s="20" t="s">
        <v>32</v>
      </c>
      <c r="I3" s="21" t="s">
        <v>33</v>
      </c>
      <c r="J3" s="19"/>
      <c r="O3">
        <v>61</v>
      </c>
      <c r="P3">
        <f t="shared" si="0"/>
        <v>0.39</v>
      </c>
      <c r="Q3" s="25">
        <f t="shared" si="1"/>
        <v>0.80499999999999994</v>
      </c>
      <c r="R3" s="25">
        <f t="shared" si="2"/>
        <v>0.85961736424191115</v>
      </c>
      <c r="S3" s="25"/>
    </row>
    <row r="4" spans="1:23" x14ac:dyDescent="0.3">
      <c r="A4" s="26" t="s">
        <v>34</v>
      </c>
      <c r="B4" s="27">
        <v>1000</v>
      </c>
      <c r="C4" s="27">
        <v>100</v>
      </c>
      <c r="D4" s="27">
        <v>25</v>
      </c>
      <c r="E4" s="28">
        <v>10</v>
      </c>
      <c r="O4">
        <v>62</v>
      </c>
      <c r="P4">
        <f t="shared" si="0"/>
        <v>0.38</v>
      </c>
      <c r="Q4" s="25">
        <f t="shared" si="1"/>
        <v>0.81</v>
      </c>
      <c r="R4" s="25">
        <f t="shared" si="2"/>
        <v>0.87789629505122857</v>
      </c>
      <c r="S4" s="25"/>
    </row>
    <row r="5" spans="1:23" x14ac:dyDescent="0.3">
      <c r="A5" s="29" t="s">
        <v>35</v>
      </c>
      <c r="B5" s="30">
        <v>53</v>
      </c>
      <c r="C5" s="30">
        <f>B5</f>
        <v>53</v>
      </c>
      <c r="D5" s="30">
        <f>B5</f>
        <v>53</v>
      </c>
      <c r="E5" s="31">
        <f>B5</f>
        <v>53</v>
      </c>
      <c r="O5">
        <v>63</v>
      </c>
      <c r="P5">
        <f t="shared" si="0"/>
        <v>0.37</v>
      </c>
      <c r="Q5" s="25">
        <f t="shared" si="1"/>
        <v>0.81499999999999995</v>
      </c>
      <c r="R5" s="25">
        <f t="shared" si="2"/>
        <v>0.89647336400191591</v>
      </c>
      <c r="S5" s="25"/>
    </row>
    <row r="6" spans="1:23" x14ac:dyDescent="0.3">
      <c r="A6" s="29" t="s">
        <v>36</v>
      </c>
      <c r="B6" s="30">
        <v>5.0999999999999996</v>
      </c>
      <c r="C6" s="30">
        <f>B6</f>
        <v>5.0999999999999996</v>
      </c>
      <c r="D6" s="30">
        <f>B6</f>
        <v>5.0999999999999996</v>
      </c>
      <c r="E6" s="31">
        <f>B6</f>
        <v>5.0999999999999996</v>
      </c>
      <c r="O6">
        <v>64</v>
      </c>
      <c r="P6">
        <f t="shared" si="0"/>
        <v>0.36</v>
      </c>
      <c r="Q6" s="25">
        <f t="shared" si="1"/>
        <v>0.82000000000000006</v>
      </c>
      <c r="R6" s="25">
        <f t="shared" si="2"/>
        <v>0.91536508784281367</v>
      </c>
      <c r="S6" s="25"/>
    </row>
    <row r="7" spans="1:23" x14ac:dyDescent="0.3">
      <c r="A7" s="32" t="s">
        <v>29</v>
      </c>
      <c r="B7" s="33">
        <f>NORMSINV(1-(B1/2))</f>
        <v>2.5758293035488999</v>
      </c>
      <c r="C7" s="33">
        <f>NORMSINV(1-(C1/2))</f>
        <v>2.5758293035488999</v>
      </c>
      <c r="D7" s="33">
        <f>NORMSINV(1-(D1/2))</f>
        <v>2.5758293035488999</v>
      </c>
      <c r="E7" s="34">
        <f>NORMSINV(1-(E1/2))</f>
        <v>2.5758293035488999</v>
      </c>
      <c r="O7">
        <v>65</v>
      </c>
      <c r="P7">
        <f t="shared" si="0"/>
        <v>0.35</v>
      </c>
      <c r="Q7" s="25">
        <f t="shared" si="1"/>
        <v>0.82499999999999996</v>
      </c>
      <c r="R7" s="25">
        <f t="shared" si="2"/>
        <v>0.9345892910734801</v>
      </c>
      <c r="S7" s="25"/>
    </row>
    <row r="8" spans="1:23" x14ac:dyDescent="0.3">
      <c r="A8" s="29" t="s">
        <v>37</v>
      </c>
      <c r="B8" s="35">
        <f>B7*(B6/SQRT(B4))</f>
        <v>0.41541986061400776</v>
      </c>
      <c r="C8" s="35">
        <f>C7*C6/SQRT(C4)</f>
        <v>1.3136729448099389</v>
      </c>
      <c r="D8" s="35">
        <f>D7*D6/SQRT(D4)</f>
        <v>2.6273458896198778</v>
      </c>
      <c r="E8" s="36">
        <f>E7*E6/SQRT(E4)</f>
        <v>4.1541986061400777</v>
      </c>
      <c r="O8">
        <v>66</v>
      </c>
      <c r="P8">
        <f t="shared" si="0"/>
        <v>0.34</v>
      </c>
      <c r="Q8" s="25">
        <f t="shared" si="1"/>
        <v>0.83</v>
      </c>
      <c r="R8" s="25">
        <f t="shared" si="2"/>
        <v>0.95416525314619549</v>
      </c>
      <c r="S8" s="25"/>
    </row>
    <row r="9" spans="1:23" x14ac:dyDescent="0.3">
      <c r="A9" s="29" t="s">
        <v>38</v>
      </c>
      <c r="B9" s="35">
        <f>B5-B8</f>
        <v>52.584580139385992</v>
      </c>
      <c r="C9" s="35">
        <f>C5-C8</f>
        <v>51.686327055190063</v>
      </c>
      <c r="D9" s="35">
        <f>D5-D8</f>
        <v>50.372654110380125</v>
      </c>
      <c r="E9" s="36">
        <f>E5-E8</f>
        <v>48.845801393859922</v>
      </c>
      <c r="I9" t="s">
        <v>39</v>
      </c>
      <c r="J9" t="s">
        <v>40</v>
      </c>
      <c r="K9" t="s">
        <v>41</v>
      </c>
      <c r="L9" t="s">
        <v>42</v>
      </c>
      <c r="O9">
        <v>67</v>
      </c>
      <c r="P9">
        <f t="shared" si="0"/>
        <v>0.33</v>
      </c>
      <c r="Q9" s="25">
        <f t="shared" si="1"/>
        <v>0.83499999999999996</v>
      </c>
      <c r="R9" s="25">
        <f t="shared" si="2"/>
        <v>0.97411387705930974</v>
      </c>
      <c r="S9" s="25"/>
    </row>
    <row r="10" spans="1:23" x14ac:dyDescent="0.3">
      <c r="A10" s="37" t="s">
        <v>43</v>
      </c>
      <c r="B10" s="38">
        <f>B5+B8</f>
        <v>53.415419860614008</v>
      </c>
      <c r="C10" s="38">
        <f>C5+C8</f>
        <v>54.313672944809937</v>
      </c>
      <c r="D10" s="38">
        <f>D5+D8</f>
        <v>55.627345889619875</v>
      </c>
      <c r="E10" s="39">
        <f>E5+E8</f>
        <v>57.154198606140078</v>
      </c>
      <c r="I10">
        <v>0.1</v>
      </c>
      <c r="J10">
        <f>100*(1-I10)</f>
        <v>90</v>
      </c>
      <c r="K10">
        <f>1-(I10/2)</f>
        <v>0.95</v>
      </c>
      <c r="L10" s="25">
        <f>NORMSINV(K10)</f>
        <v>1.6448536269514715</v>
      </c>
      <c r="O10">
        <v>68</v>
      </c>
      <c r="P10">
        <f t="shared" si="0"/>
        <v>0.32</v>
      </c>
      <c r="Q10" s="25">
        <f t="shared" si="1"/>
        <v>0.84</v>
      </c>
      <c r="R10" s="25">
        <f t="shared" si="2"/>
        <v>0.9944578832097497</v>
      </c>
      <c r="S10" s="25"/>
      <c r="T10" s="40"/>
    </row>
    <row r="11" spans="1:23" x14ac:dyDescent="0.3">
      <c r="A11" s="29" t="s">
        <v>44</v>
      </c>
      <c r="B11" s="35">
        <f>TINV(B1,B4-B3)</f>
        <v>2.5807596372676254</v>
      </c>
      <c r="C11" s="35">
        <f>TINV(C1,C4-C3)</f>
        <v>2.626405457280828</v>
      </c>
      <c r="D11" s="35">
        <f>TINV(D1,D4-D3)</f>
        <v>2.7969395047744556</v>
      </c>
      <c r="E11" s="36">
        <f>TINV(E1,E4-E3)</f>
        <v>3.2498355415921263</v>
      </c>
      <c r="I11">
        <v>0.05</v>
      </c>
      <c r="J11">
        <f>100*(1-I11)</f>
        <v>95</v>
      </c>
      <c r="K11">
        <f>1-(I11/2)</f>
        <v>0.97499999999999998</v>
      </c>
      <c r="L11" s="25">
        <f>NORMSINV(K11)</f>
        <v>1.9599639845400536</v>
      </c>
      <c r="O11">
        <v>69</v>
      </c>
      <c r="P11">
        <f t="shared" si="0"/>
        <v>0.31</v>
      </c>
      <c r="Q11" s="25">
        <f t="shared" si="1"/>
        <v>0.84499999999999997</v>
      </c>
      <c r="R11" s="25">
        <f t="shared" si="2"/>
        <v>1.0152220332170301</v>
      </c>
      <c r="S11" s="25"/>
      <c r="T11" s="25">
        <f>NORMSDIST(1)</f>
        <v>0.84134474606854304</v>
      </c>
      <c r="U11" s="41" t="s">
        <v>45</v>
      </c>
      <c r="V11" s="25">
        <f>2*(1-T11)</f>
        <v>0.31731050786291393</v>
      </c>
      <c r="W11" s="42">
        <f>100*(1-V11)</f>
        <v>68.268949213708609</v>
      </c>
    </row>
    <row r="12" spans="1:23" x14ac:dyDescent="0.3">
      <c r="A12" s="29" t="s">
        <v>46</v>
      </c>
      <c r="B12" s="35">
        <f>B11*B6/SQRT(B4)</f>
        <v>0.41621500590697869</v>
      </c>
      <c r="C12" s="35">
        <f>C11*C6/SQRT(C4)</f>
        <v>1.3394667832132221</v>
      </c>
      <c r="D12" s="35">
        <f>D11*D6/SQRT(D4)</f>
        <v>2.8528782948699445</v>
      </c>
      <c r="E12" s="36">
        <f>E11*E6/SQRT(E4)</f>
        <v>5.2412099895229733</v>
      </c>
      <c r="I12">
        <v>0.01</v>
      </c>
      <c r="J12">
        <f>100*(1-I12)</f>
        <v>99</v>
      </c>
      <c r="K12">
        <f>1-(I12/2)</f>
        <v>0.995</v>
      </c>
      <c r="L12" s="25">
        <f>NORMSINV(K12)</f>
        <v>2.5758293035488999</v>
      </c>
      <c r="O12">
        <v>70</v>
      </c>
      <c r="P12">
        <f t="shared" si="0"/>
        <v>0.3</v>
      </c>
      <c r="Q12" s="25">
        <f t="shared" si="1"/>
        <v>0.85</v>
      </c>
      <c r="R12" s="25">
        <f t="shared" si="2"/>
        <v>1.0364333894937898</v>
      </c>
      <c r="S12" s="25"/>
    </row>
    <row r="13" spans="1:23" x14ac:dyDescent="0.3">
      <c r="A13" s="29" t="s">
        <v>38</v>
      </c>
      <c r="B13" s="35">
        <f>B5-B12</f>
        <v>52.583784994093023</v>
      </c>
      <c r="C13" s="35">
        <f>C5-C12</f>
        <v>51.660533216786774</v>
      </c>
      <c r="D13" s="35">
        <f>D5-D12</f>
        <v>50.147121705130054</v>
      </c>
      <c r="E13" s="36">
        <f>E5-E12</f>
        <v>47.758790010477028</v>
      </c>
      <c r="O13">
        <v>71</v>
      </c>
      <c r="P13">
        <f t="shared" si="0"/>
        <v>0.28999999999999998</v>
      </c>
      <c r="Q13" s="25">
        <f t="shared" si="1"/>
        <v>0.85499999999999998</v>
      </c>
      <c r="R13" s="25">
        <f t="shared" si="2"/>
        <v>1.058121617684777</v>
      </c>
      <c r="S13" s="25"/>
    </row>
    <row r="14" spans="1:23" x14ac:dyDescent="0.3">
      <c r="A14" s="37" t="s">
        <v>43</v>
      </c>
      <c r="B14" s="38">
        <f>B5+B12</f>
        <v>53.416215005906977</v>
      </c>
      <c r="C14" s="38">
        <f>C5+C12</f>
        <v>54.339466783213226</v>
      </c>
      <c r="D14" s="38">
        <f>D5+D12</f>
        <v>55.852878294869946</v>
      </c>
      <c r="E14" s="39">
        <f>E5+E12</f>
        <v>58.241209989522972</v>
      </c>
      <c r="O14">
        <v>72</v>
      </c>
      <c r="P14">
        <f t="shared" si="0"/>
        <v>0.28000000000000003</v>
      </c>
      <c r="Q14" s="25">
        <f t="shared" si="1"/>
        <v>0.86</v>
      </c>
      <c r="R14" s="25">
        <f t="shared" si="2"/>
        <v>1.0803193408149565</v>
      </c>
      <c r="S14" s="25"/>
    </row>
    <row r="15" spans="1:23" x14ac:dyDescent="0.3">
      <c r="O15">
        <v>73</v>
      </c>
      <c r="P15">
        <f t="shared" si="0"/>
        <v>0.27</v>
      </c>
      <c r="Q15" s="25">
        <f t="shared" si="1"/>
        <v>0.86499999999999999</v>
      </c>
      <c r="R15" s="25">
        <f t="shared" si="2"/>
        <v>1.1030625561995977</v>
      </c>
      <c r="S15" s="25"/>
    </row>
    <row r="16" spans="1:23" x14ac:dyDescent="0.3">
      <c r="O16">
        <v>74</v>
      </c>
      <c r="P16">
        <f t="shared" si="0"/>
        <v>0.26</v>
      </c>
      <c r="Q16" s="25">
        <f t="shared" si="1"/>
        <v>0.87</v>
      </c>
      <c r="R16" s="25">
        <f t="shared" si="2"/>
        <v>1.1263911290388013</v>
      </c>
      <c r="S16" s="25"/>
    </row>
    <row r="17" spans="1:20" x14ac:dyDescent="0.3">
      <c r="B17">
        <v>0.1</v>
      </c>
      <c r="C17">
        <f>1-(B17/2)</f>
        <v>0.95</v>
      </c>
      <c r="O17">
        <v>75</v>
      </c>
      <c r="P17">
        <f t="shared" si="0"/>
        <v>0.25</v>
      </c>
      <c r="Q17" s="25">
        <f t="shared" si="1"/>
        <v>0.875</v>
      </c>
      <c r="R17" s="25">
        <f t="shared" si="2"/>
        <v>1.1503493803760083</v>
      </c>
      <c r="S17" s="25"/>
    </row>
    <row r="18" spans="1:20" x14ac:dyDescent="0.3">
      <c r="B18">
        <f>NORMSINV(B17)</f>
        <v>-1.2815515655446006</v>
      </c>
      <c r="C18">
        <f>NORMSINV(C17)</f>
        <v>1.6448536269514715</v>
      </c>
      <c r="O18">
        <v>76</v>
      </c>
      <c r="P18">
        <f t="shared" si="0"/>
        <v>0.24</v>
      </c>
      <c r="Q18" s="25">
        <f t="shared" si="1"/>
        <v>0.88</v>
      </c>
      <c r="R18" s="25">
        <f t="shared" si="2"/>
        <v>1.1749867920660904</v>
      </c>
      <c r="S18" s="25"/>
    </row>
    <row r="19" spans="1:20" x14ac:dyDescent="0.3">
      <c r="O19">
        <v>77</v>
      </c>
      <c r="P19">
        <f t="shared" si="0"/>
        <v>0.23</v>
      </c>
      <c r="Q19" s="25">
        <f t="shared" si="1"/>
        <v>0.88500000000000001</v>
      </c>
      <c r="R19" s="25">
        <f t="shared" si="2"/>
        <v>1.2003588580308597</v>
      </c>
      <c r="S19" s="25"/>
    </row>
    <row r="20" spans="1:20" x14ac:dyDescent="0.3">
      <c r="A20" s="43" t="s">
        <v>47</v>
      </c>
      <c r="B20" s="44">
        <f>NORMSINV(1-D20/2)</f>
        <v>1.6448536269514715</v>
      </c>
      <c r="C20" s="45" t="s">
        <v>48</v>
      </c>
      <c r="D20" s="46">
        <v>0.1</v>
      </c>
      <c r="E20" s="47">
        <f>100*(1-D20)</f>
        <v>90</v>
      </c>
      <c r="F20" s="48" t="s">
        <v>49</v>
      </c>
      <c r="O20">
        <v>78</v>
      </c>
      <c r="P20">
        <f t="shared" si="0"/>
        <v>0.22</v>
      </c>
      <c r="Q20" s="25">
        <f t="shared" si="1"/>
        <v>0.89</v>
      </c>
      <c r="R20" s="25">
        <f t="shared" si="2"/>
        <v>1.2265281200366105</v>
      </c>
      <c r="S20" s="25"/>
    </row>
    <row r="21" spans="1:20" x14ac:dyDescent="0.3">
      <c r="A21" s="43" t="s">
        <v>50</v>
      </c>
      <c r="B21" s="44">
        <f>TINV(D21,E21)</f>
        <v>0.70638661264483749</v>
      </c>
      <c r="C21" s="45" t="s">
        <v>48</v>
      </c>
      <c r="D21" s="46">
        <v>0.5</v>
      </c>
      <c r="E21" s="47">
        <v>8</v>
      </c>
      <c r="F21" s="48" t="s">
        <v>51</v>
      </c>
      <c r="O21">
        <v>79</v>
      </c>
      <c r="P21">
        <f t="shared" si="0"/>
        <v>0.21</v>
      </c>
      <c r="Q21" s="25">
        <f t="shared" si="1"/>
        <v>0.89500000000000002</v>
      </c>
      <c r="R21" s="25">
        <f t="shared" si="2"/>
        <v>1.2535654384704511</v>
      </c>
      <c r="S21" s="25"/>
    </row>
    <row r="22" spans="1:20" x14ac:dyDescent="0.3">
      <c r="O22">
        <v>80</v>
      </c>
      <c r="P22">
        <f t="shared" si="0"/>
        <v>0.2</v>
      </c>
      <c r="Q22" s="25">
        <f t="shared" si="1"/>
        <v>0.9</v>
      </c>
      <c r="R22" s="25">
        <f t="shared" si="2"/>
        <v>1.2815515655446006</v>
      </c>
      <c r="S22" s="25"/>
    </row>
    <row r="23" spans="1:20" x14ac:dyDescent="0.3">
      <c r="O23">
        <v>81</v>
      </c>
      <c r="P23">
        <f t="shared" si="0"/>
        <v>0.19</v>
      </c>
      <c r="Q23" s="25">
        <f t="shared" si="1"/>
        <v>0.90500000000000003</v>
      </c>
      <c r="R23" s="25">
        <f t="shared" si="2"/>
        <v>1.3105791121681303</v>
      </c>
      <c r="S23" s="25"/>
    </row>
    <row r="24" spans="1:20" x14ac:dyDescent="0.3">
      <c r="O24">
        <v>82</v>
      </c>
      <c r="P24">
        <f t="shared" si="0"/>
        <v>0.18</v>
      </c>
      <c r="Q24" s="25">
        <f t="shared" si="1"/>
        <v>0.91</v>
      </c>
      <c r="R24" s="25">
        <f t="shared" si="2"/>
        <v>1.3407550336902161</v>
      </c>
      <c r="S24" s="25"/>
    </row>
    <row r="25" spans="1:20" x14ac:dyDescent="0.3">
      <c r="O25">
        <v>83</v>
      </c>
      <c r="P25">
        <f t="shared" si="0"/>
        <v>0.17</v>
      </c>
      <c r="Q25" s="25">
        <f t="shared" si="1"/>
        <v>0.91500000000000004</v>
      </c>
      <c r="R25" s="25">
        <f t="shared" si="2"/>
        <v>1.3722038089987258</v>
      </c>
      <c r="S25" s="25"/>
    </row>
    <row r="26" spans="1:20" x14ac:dyDescent="0.3">
      <c r="O26">
        <v>84</v>
      </c>
      <c r="P26">
        <f t="shared" si="0"/>
        <v>0.16</v>
      </c>
      <c r="Q26" s="25">
        <f t="shared" si="1"/>
        <v>0.92</v>
      </c>
      <c r="R26" s="25">
        <f t="shared" si="2"/>
        <v>1.4050715603096329</v>
      </c>
      <c r="S26" s="25"/>
    </row>
    <row r="27" spans="1:20" x14ac:dyDescent="0.3">
      <c r="O27">
        <v>85</v>
      </c>
      <c r="P27">
        <f t="shared" si="0"/>
        <v>0.15</v>
      </c>
      <c r="Q27" s="25">
        <f t="shared" si="1"/>
        <v>0.92500000000000004</v>
      </c>
      <c r="R27" s="25">
        <f t="shared" si="2"/>
        <v>1.4395314709384563</v>
      </c>
      <c r="S27" s="25"/>
    </row>
    <row r="28" spans="1:20" x14ac:dyDescent="0.3">
      <c r="O28">
        <v>86</v>
      </c>
      <c r="P28">
        <f t="shared" si="0"/>
        <v>0.14000000000000001</v>
      </c>
      <c r="Q28" s="25">
        <f t="shared" si="1"/>
        <v>0.92999999999999994</v>
      </c>
      <c r="R28" s="25">
        <f t="shared" si="2"/>
        <v>1.47579102817917</v>
      </c>
      <c r="S28" s="25"/>
    </row>
    <row r="29" spans="1:20" x14ac:dyDescent="0.3">
      <c r="O29">
        <v>87</v>
      </c>
      <c r="P29">
        <f t="shared" si="0"/>
        <v>0.13</v>
      </c>
      <c r="Q29" s="25">
        <f t="shared" si="1"/>
        <v>0.93500000000000005</v>
      </c>
      <c r="R29" s="25">
        <f t="shared" si="2"/>
        <v>1.5141018876192844</v>
      </c>
      <c r="S29" s="25"/>
    </row>
    <row r="30" spans="1:20" x14ac:dyDescent="0.3">
      <c r="O30">
        <v>88</v>
      </c>
      <c r="P30">
        <f t="shared" si="0"/>
        <v>0.12</v>
      </c>
      <c r="Q30" s="25">
        <f t="shared" si="1"/>
        <v>0.94</v>
      </c>
      <c r="R30" s="25">
        <f t="shared" si="2"/>
        <v>1.5547735945968528</v>
      </c>
      <c r="S30" s="25"/>
    </row>
    <row r="31" spans="1:20" x14ac:dyDescent="0.3">
      <c r="O31">
        <v>89</v>
      </c>
      <c r="P31">
        <f t="shared" si="0"/>
        <v>0.11</v>
      </c>
      <c r="Q31" s="25">
        <f t="shared" si="1"/>
        <v>0.94499999999999995</v>
      </c>
      <c r="R31" s="25">
        <f t="shared" si="2"/>
        <v>1.5981931399228169</v>
      </c>
      <c r="S31" s="25"/>
    </row>
    <row r="32" spans="1:20" x14ac:dyDescent="0.3">
      <c r="O32" s="49">
        <v>90</v>
      </c>
      <c r="P32" s="49">
        <f t="shared" si="0"/>
        <v>0.1</v>
      </c>
      <c r="Q32" s="25">
        <f t="shared" si="1"/>
        <v>0.95</v>
      </c>
      <c r="R32" s="50">
        <f t="shared" si="2"/>
        <v>1.6448536269514715</v>
      </c>
      <c r="S32" s="50"/>
      <c r="T32" s="25"/>
    </row>
    <row r="33" spans="15:23" x14ac:dyDescent="0.3">
      <c r="O33">
        <v>91</v>
      </c>
      <c r="P33">
        <f t="shared" si="0"/>
        <v>0.09</v>
      </c>
      <c r="Q33" s="25">
        <f t="shared" si="1"/>
        <v>0.95499999999999996</v>
      </c>
      <c r="R33" s="25">
        <f t="shared" si="2"/>
        <v>1.6953977102721358</v>
      </c>
      <c r="S33" s="25"/>
    </row>
    <row r="34" spans="15:23" x14ac:dyDescent="0.3">
      <c r="O34">
        <v>92</v>
      </c>
      <c r="P34">
        <f t="shared" si="0"/>
        <v>0.08</v>
      </c>
      <c r="Q34" s="25">
        <f t="shared" si="1"/>
        <v>0.96</v>
      </c>
      <c r="R34" s="25">
        <f t="shared" si="2"/>
        <v>1.7506860712521695</v>
      </c>
      <c r="S34" s="25"/>
    </row>
    <row r="35" spans="15:23" x14ac:dyDescent="0.3">
      <c r="O35">
        <v>93</v>
      </c>
      <c r="P35">
        <f t="shared" si="0"/>
        <v>7.0000000000000007E-2</v>
      </c>
      <c r="Q35" s="25">
        <f t="shared" si="1"/>
        <v>0.96499999999999997</v>
      </c>
      <c r="R35" s="25">
        <f t="shared" si="2"/>
        <v>1.8119106729525971</v>
      </c>
      <c r="S35" s="25"/>
    </row>
    <row r="36" spans="15:23" x14ac:dyDescent="0.3">
      <c r="O36">
        <v>94</v>
      </c>
      <c r="P36">
        <f t="shared" si="0"/>
        <v>0.06</v>
      </c>
      <c r="Q36" s="25">
        <f t="shared" si="1"/>
        <v>0.97</v>
      </c>
      <c r="R36" s="25">
        <f t="shared" si="2"/>
        <v>1.8807936081512504</v>
      </c>
      <c r="S36" s="25"/>
    </row>
    <row r="37" spans="15:23" x14ac:dyDescent="0.3">
      <c r="O37" s="49">
        <v>95</v>
      </c>
      <c r="P37" s="49">
        <f t="shared" si="0"/>
        <v>0.05</v>
      </c>
      <c r="Q37" s="25">
        <f t="shared" si="1"/>
        <v>0.97499999999999998</v>
      </c>
      <c r="R37" s="50">
        <f t="shared" si="2"/>
        <v>1.9599639845400536</v>
      </c>
      <c r="S37" s="50"/>
    </row>
    <row r="38" spans="15:23" x14ac:dyDescent="0.3">
      <c r="O38">
        <v>96</v>
      </c>
      <c r="P38" s="40">
        <f t="shared" si="0"/>
        <v>0.04</v>
      </c>
      <c r="Q38" s="25">
        <f t="shared" si="1"/>
        <v>0.98</v>
      </c>
      <c r="R38" s="25">
        <f t="shared" si="2"/>
        <v>2.0537489106318221</v>
      </c>
      <c r="S38" s="25"/>
      <c r="T38" s="25">
        <f>NORMSDIST(2)</f>
        <v>0.97724986805182079</v>
      </c>
      <c r="U38" s="41" t="s">
        <v>52</v>
      </c>
      <c r="V38" s="25">
        <f>2*(1-T38)</f>
        <v>4.5500263896358417E-2</v>
      </c>
      <c r="W38" s="42">
        <f>100*(1-V38)</f>
        <v>95.449973610364154</v>
      </c>
    </row>
    <row r="39" spans="15:23" x14ac:dyDescent="0.3">
      <c r="O39">
        <v>97</v>
      </c>
      <c r="P39">
        <f t="shared" si="0"/>
        <v>0.03</v>
      </c>
      <c r="Q39" s="25">
        <f t="shared" si="1"/>
        <v>0.98499999999999999</v>
      </c>
      <c r="R39" s="25">
        <f t="shared" si="2"/>
        <v>2.1700903775845601</v>
      </c>
      <c r="S39" s="25"/>
    </row>
    <row r="40" spans="15:23" x14ac:dyDescent="0.3">
      <c r="O40">
        <v>98</v>
      </c>
      <c r="P40">
        <f t="shared" si="0"/>
        <v>0.02</v>
      </c>
      <c r="Q40" s="25">
        <f t="shared" si="1"/>
        <v>0.99</v>
      </c>
      <c r="R40" s="25">
        <f t="shared" si="2"/>
        <v>2.3263478740408408</v>
      </c>
      <c r="S40" s="25"/>
    </row>
    <row r="41" spans="15:23" x14ac:dyDescent="0.3">
      <c r="O41" s="49">
        <v>99</v>
      </c>
      <c r="P41" s="51">
        <f t="shared" si="0"/>
        <v>0.01</v>
      </c>
      <c r="Q41" s="25">
        <f t="shared" si="1"/>
        <v>0.995</v>
      </c>
      <c r="R41" s="50">
        <f t="shared" si="2"/>
        <v>2.5758293035488999</v>
      </c>
      <c r="S41" s="50"/>
      <c r="T41" s="52">
        <f>NORMSDIST(3)</f>
        <v>0.9986501019683699</v>
      </c>
      <c r="U41" s="41" t="s">
        <v>53</v>
      </c>
      <c r="V41" s="25">
        <f>2*(1-T41)</f>
        <v>2.6997960632602069E-3</v>
      </c>
      <c r="W41" s="42">
        <f>100*(1-V41)</f>
        <v>99.730020393673982</v>
      </c>
    </row>
    <row r="42" spans="15:23" x14ac:dyDescent="0.3">
      <c r="O42">
        <v>99.99</v>
      </c>
      <c r="P42">
        <f t="shared" si="0"/>
        <v>1.0000000000005117E-4</v>
      </c>
      <c r="Q42" s="25">
        <f t="shared" si="1"/>
        <v>0.99995000000000001</v>
      </c>
      <c r="R42" s="25">
        <f t="shared" si="2"/>
        <v>3.8905918864131199</v>
      </c>
      <c r="S42" s="25"/>
      <c r="T42" s="53">
        <f>NORMSDIST(3.9)</f>
        <v>0.99995190365598241</v>
      </c>
      <c r="U42" s="41" t="s">
        <v>54</v>
      </c>
      <c r="V42" s="25">
        <f>2*(1-T42)</f>
        <v>9.619268803517933E-5</v>
      </c>
      <c r="W42" s="42">
        <f>100*(1-V42)</f>
        <v>99.990380731196481</v>
      </c>
    </row>
    <row r="43" spans="15:23" x14ac:dyDescent="0.3">
      <c r="O43">
        <v>99.999999998999996</v>
      </c>
      <c r="P43">
        <f t="shared" si="0"/>
        <v>1.0000036354540499E-11</v>
      </c>
      <c r="Q43" s="25">
        <v>0.99999999989999999</v>
      </c>
      <c r="R43" s="25">
        <f t="shared" si="2"/>
        <v>6.806502478831546</v>
      </c>
      <c r="S43" s="25"/>
      <c r="T43" s="54">
        <f>NORMSDIST(6.8)</f>
        <v>0.99999999999476907</v>
      </c>
      <c r="U43" s="4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A1.1</vt:lpstr>
      <vt:lpstr>A1.3</vt:lpstr>
      <vt:lpstr>A1.5</vt:lpstr>
      <vt:lpstr>A1.12</vt:lpstr>
      <vt:lpstr>A2.1,9</vt:lpstr>
      <vt:lpstr>A2.3</vt:lpstr>
      <vt:lpstr>A2.5-7</vt:lpstr>
      <vt:lpstr>A2.12-13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branko</cp:lastModifiedBy>
  <dcterms:created xsi:type="dcterms:W3CDTF">2016-09-08T08:43:12Z</dcterms:created>
  <dcterms:modified xsi:type="dcterms:W3CDTF">2016-10-18T12:12:46Z</dcterms:modified>
</cp:coreProperties>
</file>